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neduca-my.sharepoint.com/personal/pabla_morales_mineduc_cl/Documents/PROYECTOS SE EMTP/11. Equipamiento 2023/Concurso/"/>
    </mc:Choice>
  </mc:AlternateContent>
  <xr:revisionPtr revIDLastSave="11" documentId="8_{B909205C-F578-4E2A-874D-F10EB9D52937}" xr6:coauthVersionLast="47" xr6:coauthVersionMax="47" xr10:uidLastSave="{8BC366BC-A76B-47FE-B992-172ECD81EE19}"/>
  <bookViews>
    <workbookView xWindow="-120" yWindow="-120" windowWidth="20730" windowHeight="11160" firstSheet="1" activeTab="3" xr2:uid="{00000000-000D-0000-FFFF-FFFF00000000}"/>
  </bookViews>
  <sheets>
    <sheet name="lista" sheetId="49" state="hidden" r:id="rId1"/>
    <sheet name="Carátula Anexo 3" sheetId="50" r:id="rId2"/>
    <sheet name="Equipamiento y Habilitación" sheetId="86" r:id="rId3"/>
    <sheet name="Administracion" sheetId="3" r:id="rId4"/>
    <sheet name="Contabilidad" sheetId="51" r:id="rId5"/>
    <sheet name="Agropecuaria" sheetId="52" r:id="rId6"/>
    <sheet name="Elab. Ind. Alimentos" sheetId="54" r:id="rId7"/>
    <sheet name="Gastronomía" sheetId="55" r:id="rId8"/>
    <sheet name="Vestuario" sheetId="56" r:id="rId9"/>
    <sheet name="Construcción" sheetId="57" r:id="rId10"/>
    <sheet name="Instalaciones Sanitarias" sheetId="58" r:id="rId11"/>
    <sheet name="Montaje Industrial" sheetId="59" r:id="rId12"/>
    <sheet name="Refrigeración y Climatización" sheetId="60" r:id="rId13"/>
    <sheet name="Electricidad" sheetId="61" r:id="rId14"/>
    <sheet name="Electrónica" sheetId="62" r:id="rId15"/>
    <sheet name="Dibujo Técnico" sheetId="63" r:id="rId16"/>
    <sheet name="Gráfico" sheetId="64" r:id="rId17"/>
    <sheet name="Servicios de Hotelería" sheetId="65" r:id="rId18"/>
    <sheet name="Servicios de Turismo" sheetId="66" r:id="rId19"/>
    <sheet name="Forestal" sheetId="67" r:id="rId20"/>
    <sheet name="Muebles" sheetId="68" r:id="rId21"/>
    <sheet name="Acuicultura" sheetId="69" r:id="rId22"/>
    <sheet name="Operaciones Portuarias" sheetId="70" r:id="rId23"/>
    <sheet name="Pesquería" sheetId="71" r:id="rId24"/>
    <sheet name="Tripulación de naves merc." sheetId="72" r:id="rId25"/>
    <sheet name="Construcciones Metálicas" sheetId="73" r:id="rId26"/>
    <sheet name="Mecánica Automotriz" sheetId="74" r:id="rId27"/>
    <sheet name="Mec. Mantenimiento Aeronaves" sheetId="75" r:id="rId28"/>
    <sheet name="Mecánica Industrial" sheetId="76" r:id="rId29"/>
    <sheet name="Asistencia en Geología" sheetId="77" r:id="rId30"/>
    <sheet name="Explotación Minera" sheetId="78" r:id="rId31"/>
    <sheet name="Metalurgia Extractiva" sheetId="79" r:id="rId32"/>
    <sheet name="Química Industrial" sheetId="80" r:id="rId33"/>
    <sheet name="Enfermería" sheetId="81" r:id="rId34"/>
    <sheet name="Atención de Párvulos" sheetId="82" r:id="rId35"/>
    <sheet name="Conectividad y Redes" sheetId="83" r:id="rId36"/>
    <sheet name="Programación" sheetId="84" r:id="rId37"/>
    <sheet name="Telecomunicaciones" sheetId="85" r:id="rId3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F30" i="86"/>
  <c r="I30" i="86" l="1"/>
  <c r="F33" i="50"/>
  <c r="F34" i="50"/>
  <c r="H19" i="86"/>
  <c r="F19" i="86"/>
  <c r="F32" i="50" s="1"/>
  <c r="I19" i="86"/>
  <c r="G19" i="86"/>
  <c r="F35" i="50" l="1"/>
  <c r="H34" i="50" s="1"/>
  <c r="O111" i="85"/>
  <c r="O107" i="85"/>
  <c r="O63" i="85"/>
  <c r="O43" i="85"/>
  <c r="O10" i="85"/>
  <c r="F10" i="85"/>
  <c r="V111" i="85"/>
  <c r="V107" i="85"/>
  <c r="P6" i="85"/>
  <c r="F3" i="85" s="1"/>
  <c r="O86" i="85"/>
  <c r="K86" i="85"/>
  <c r="I86" i="85"/>
  <c r="F86" i="85"/>
  <c r="D86" i="85"/>
  <c r="O85" i="85"/>
  <c r="K85" i="85"/>
  <c r="I85" i="85"/>
  <c r="F85" i="85"/>
  <c r="D85" i="85"/>
  <c r="O84" i="85"/>
  <c r="K84" i="85"/>
  <c r="I84" i="85"/>
  <c r="F84" i="85"/>
  <c r="D84" i="85"/>
  <c r="O83" i="85"/>
  <c r="K83" i="85"/>
  <c r="I83" i="85"/>
  <c r="F83" i="85"/>
  <c r="D83" i="85"/>
  <c r="O82" i="85"/>
  <c r="K82" i="85"/>
  <c r="I82" i="85"/>
  <c r="F82" i="85"/>
  <c r="D82" i="85"/>
  <c r="O81" i="85"/>
  <c r="K81" i="85"/>
  <c r="I81" i="85"/>
  <c r="F81" i="85"/>
  <c r="D81" i="85"/>
  <c r="O80" i="85"/>
  <c r="K80" i="85"/>
  <c r="I80" i="85"/>
  <c r="F80" i="85"/>
  <c r="D80" i="85"/>
  <c r="O79" i="85"/>
  <c r="K79" i="85"/>
  <c r="I79" i="85"/>
  <c r="F79" i="85"/>
  <c r="D79" i="85"/>
  <c r="O78" i="85"/>
  <c r="K78" i="85"/>
  <c r="I78" i="85"/>
  <c r="F78" i="85"/>
  <c r="D78" i="85"/>
  <c r="O77" i="85"/>
  <c r="K77" i="85"/>
  <c r="I77" i="85"/>
  <c r="F77" i="85"/>
  <c r="D77" i="85"/>
  <c r="O76" i="85"/>
  <c r="K76" i="85"/>
  <c r="I76" i="85"/>
  <c r="F76" i="85"/>
  <c r="D76" i="85"/>
  <c r="O75" i="85"/>
  <c r="K75" i="85"/>
  <c r="I75" i="85"/>
  <c r="F75" i="85"/>
  <c r="D75" i="85"/>
  <c r="O74" i="85"/>
  <c r="K74" i="85"/>
  <c r="I74" i="85"/>
  <c r="F74" i="85"/>
  <c r="D74" i="85"/>
  <c r="O73" i="85"/>
  <c r="K73" i="85"/>
  <c r="I73" i="85"/>
  <c r="F73" i="85"/>
  <c r="D73" i="85"/>
  <c r="O72" i="85"/>
  <c r="K72" i="85"/>
  <c r="I72" i="85"/>
  <c r="F72" i="85"/>
  <c r="D72" i="85"/>
  <c r="O71" i="85"/>
  <c r="K71" i="85"/>
  <c r="I71" i="85"/>
  <c r="F71" i="85"/>
  <c r="D71" i="85"/>
  <c r="O70" i="85"/>
  <c r="K70" i="85"/>
  <c r="I70" i="85"/>
  <c r="F70" i="85"/>
  <c r="D70" i="85"/>
  <c r="O69" i="85"/>
  <c r="K69" i="85"/>
  <c r="I69" i="85"/>
  <c r="F69" i="85"/>
  <c r="D69" i="85"/>
  <c r="O68" i="85"/>
  <c r="K68" i="85"/>
  <c r="I68" i="85"/>
  <c r="F68" i="85"/>
  <c r="D68" i="85"/>
  <c r="O67" i="85"/>
  <c r="K67" i="85"/>
  <c r="I67" i="85"/>
  <c r="F67" i="85"/>
  <c r="D67" i="85"/>
  <c r="O66" i="85"/>
  <c r="K66" i="85"/>
  <c r="I66" i="85"/>
  <c r="F66" i="85"/>
  <c r="D66" i="85"/>
  <c r="O65" i="85"/>
  <c r="K65" i="85"/>
  <c r="I65" i="85"/>
  <c r="F65" i="85"/>
  <c r="D65" i="85"/>
  <c r="O53" i="85"/>
  <c r="K53" i="85"/>
  <c r="I53" i="85"/>
  <c r="F53" i="85"/>
  <c r="D53" i="85"/>
  <c r="O52" i="85"/>
  <c r="K52" i="85"/>
  <c r="I52" i="85"/>
  <c r="F52" i="85"/>
  <c r="D52" i="85"/>
  <c r="O51" i="85"/>
  <c r="K51" i="85"/>
  <c r="I51" i="85"/>
  <c r="F51" i="85"/>
  <c r="D51" i="85"/>
  <c r="O50" i="85"/>
  <c r="K50" i="85"/>
  <c r="I50" i="85"/>
  <c r="F50" i="85"/>
  <c r="D50" i="85"/>
  <c r="O49" i="85"/>
  <c r="K49" i="85"/>
  <c r="I49" i="85"/>
  <c r="F49" i="85"/>
  <c r="D49" i="85"/>
  <c r="O48" i="85"/>
  <c r="K48" i="85"/>
  <c r="I48" i="85"/>
  <c r="F48" i="85"/>
  <c r="D48" i="85"/>
  <c r="O47" i="85"/>
  <c r="K47" i="85"/>
  <c r="I47" i="85"/>
  <c r="F47" i="85"/>
  <c r="D47" i="85"/>
  <c r="O46" i="85"/>
  <c r="K46" i="85"/>
  <c r="I46" i="85"/>
  <c r="F46" i="85"/>
  <c r="D46" i="85"/>
  <c r="O31" i="85"/>
  <c r="K31" i="85"/>
  <c r="I31" i="85"/>
  <c r="F31" i="85"/>
  <c r="D31" i="85"/>
  <c r="O30" i="85"/>
  <c r="K30" i="85"/>
  <c r="I30" i="85"/>
  <c r="F30" i="85"/>
  <c r="D30" i="85"/>
  <c r="O29" i="85"/>
  <c r="K29" i="85"/>
  <c r="I29" i="85"/>
  <c r="F29" i="85"/>
  <c r="D29" i="85"/>
  <c r="O28" i="85"/>
  <c r="K28" i="85"/>
  <c r="I28" i="85"/>
  <c r="F28" i="85"/>
  <c r="D28" i="85"/>
  <c r="O27" i="85"/>
  <c r="K27" i="85"/>
  <c r="I27" i="85"/>
  <c r="F27" i="85"/>
  <c r="D27" i="85"/>
  <c r="O26" i="85"/>
  <c r="K26" i="85"/>
  <c r="I26" i="85"/>
  <c r="F26" i="85"/>
  <c r="D26" i="85"/>
  <c r="O25" i="85"/>
  <c r="K25" i="85"/>
  <c r="I25" i="85"/>
  <c r="F25" i="85"/>
  <c r="D25" i="85"/>
  <c r="O24" i="85"/>
  <c r="K24" i="85"/>
  <c r="I24" i="85"/>
  <c r="F24" i="85"/>
  <c r="D24" i="85"/>
  <c r="O23" i="85"/>
  <c r="K23" i="85"/>
  <c r="I23" i="85"/>
  <c r="F23" i="85"/>
  <c r="D23" i="85"/>
  <c r="O22" i="85"/>
  <c r="K22" i="85"/>
  <c r="I22" i="85"/>
  <c r="F22" i="85"/>
  <c r="D22" i="85"/>
  <c r="O21" i="85"/>
  <c r="K21" i="85"/>
  <c r="I21" i="85"/>
  <c r="F21" i="85"/>
  <c r="D21" i="85"/>
  <c r="O20" i="85"/>
  <c r="K20" i="85"/>
  <c r="I20" i="85"/>
  <c r="F20" i="85"/>
  <c r="D20" i="85"/>
  <c r="O19" i="85"/>
  <c r="K19" i="85"/>
  <c r="I19" i="85"/>
  <c r="F19" i="85"/>
  <c r="D19" i="85"/>
  <c r="O18" i="85"/>
  <c r="K18" i="85"/>
  <c r="I18" i="85"/>
  <c r="F18" i="85"/>
  <c r="D18" i="85"/>
  <c r="O17" i="85"/>
  <c r="K17" i="85"/>
  <c r="I17" i="85"/>
  <c r="F17" i="85"/>
  <c r="D17" i="85"/>
  <c r="O16" i="85"/>
  <c r="K16" i="85"/>
  <c r="I16" i="85"/>
  <c r="F16" i="85"/>
  <c r="D16" i="85"/>
  <c r="O15" i="85"/>
  <c r="K15" i="85"/>
  <c r="I15" i="85"/>
  <c r="F15" i="85"/>
  <c r="D15" i="85"/>
  <c r="O14" i="85"/>
  <c r="K14" i="85"/>
  <c r="I14" i="85"/>
  <c r="F14" i="85"/>
  <c r="D14" i="85"/>
  <c r="O13" i="85"/>
  <c r="K13" i="85"/>
  <c r="I13" i="85"/>
  <c r="F13" i="85"/>
  <c r="D13" i="85"/>
  <c r="O12" i="85"/>
  <c r="K12" i="85"/>
  <c r="I12" i="85"/>
  <c r="F12" i="85"/>
  <c r="D12" i="85"/>
  <c r="O114" i="85"/>
  <c r="K114" i="85"/>
  <c r="I114" i="85"/>
  <c r="F114" i="85"/>
  <c r="D114" i="85"/>
  <c r="O113" i="85"/>
  <c r="K113" i="85"/>
  <c r="I113" i="85"/>
  <c r="F113" i="85"/>
  <c r="D113" i="85"/>
  <c r="O112" i="85"/>
  <c r="K112" i="85"/>
  <c r="I112" i="85"/>
  <c r="F112" i="85"/>
  <c r="D112" i="85"/>
  <c r="O110" i="85"/>
  <c r="K110" i="85"/>
  <c r="I110" i="85"/>
  <c r="F110" i="85"/>
  <c r="D110" i="85"/>
  <c r="O109" i="85"/>
  <c r="K109" i="85"/>
  <c r="I109" i="85"/>
  <c r="F109" i="85"/>
  <c r="D109" i="85"/>
  <c r="O108" i="85"/>
  <c r="K108" i="85"/>
  <c r="I108" i="85"/>
  <c r="F108" i="85"/>
  <c r="D108" i="85"/>
  <c r="O106" i="85"/>
  <c r="K106" i="85"/>
  <c r="I106" i="85"/>
  <c r="F106" i="85"/>
  <c r="D106" i="85"/>
  <c r="O105" i="85"/>
  <c r="K105" i="85"/>
  <c r="I105" i="85"/>
  <c r="F105" i="85"/>
  <c r="D105" i="85"/>
  <c r="O104" i="85"/>
  <c r="K104" i="85"/>
  <c r="I104" i="85"/>
  <c r="F104" i="85"/>
  <c r="D104" i="85"/>
  <c r="O103" i="85"/>
  <c r="K103" i="85"/>
  <c r="I103" i="85"/>
  <c r="F103" i="85"/>
  <c r="D103" i="85"/>
  <c r="O102" i="85"/>
  <c r="K102" i="85"/>
  <c r="I102" i="85"/>
  <c r="F102" i="85"/>
  <c r="D102" i="85"/>
  <c r="O101" i="85"/>
  <c r="K101" i="85"/>
  <c r="I101" i="85"/>
  <c r="F101" i="85"/>
  <c r="D101" i="85"/>
  <c r="O100" i="85"/>
  <c r="K100" i="85"/>
  <c r="I100" i="85"/>
  <c r="F100" i="85"/>
  <c r="D100" i="85"/>
  <c r="O99" i="85"/>
  <c r="K99" i="85"/>
  <c r="I99" i="85"/>
  <c r="F99" i="85"/>
  <c r="D99" i="85"/>
  <c r="O98" i="85"/>
  <c r="K98" i="85"/>
  <c r="I98" i="85"/>
  <c r="F98" i="85"/>
  <c r="D98" i="85"/>
  <c r="O97" i="85"/>
  <c r="K97" i="85"/>
  <c r="I97" i="85"/>
  <c r="F97" i="85"/>
  <c r="D97" i="85"/>
  <c r="O96" i="85"/>
  <c r="K96" i="85"/>
  <c r="I96" i="85"/>
  <c r="F96" i="85"/>
  <c r="D96" i="85"/>
  <c r="O95" i="85"/>
  <c r="K95" i="85"/>
  <c r="I95" i="85"/>
  <c r="F95" i="85"/>
  <c r="D95" i="85"/>
  <c r="O94" i="85"/>
  <c r="K94" i="85"/>
  <c r="I94" i="85"/>
  <c r="F94" i="85"/>
  <c r="D94" i="85"/>
  <c r="O93" i="85"/>
  <c r="K93" i="85"/>
  <c r="I93" i="85"/>
  <c r="F93" i="85"/>
  <c r="D93" i="85"/>
  <c r="O92" i="85"/>
  <c r="K92" i="85"/>
  <c r="I92" i="85"/>
  <c r="F92" i="85"/>
  <c r="D92" i="85"/>
  <c r="O91" i="85"/>
  <c r="K91" i="85"/>
  <c r="I91" i="85"/>
  <c r="F91" i="85"/>
  <c r="D91" i="85"/>
  <c r="O90" i="85"/>
  <c r="K90" i="85"/>
  <c r="I90" i="85"/>
  <c r="F90" i="85"/>
  <c r="D90" i="85"/>
  <c r="O89" i="85"/>
  <c r="K89" i="85"/>
  <c r="I89" i="85"/>
  <c r="F89" i="85"/>
  <c r="D89" i="85"/>
  <c r="O88" i="85"/>
  <c r="K88" i="85"/>
  <c r="I88" i="85"/>
  <c r="F88" i="85"/>
  <c r="D88" i="85"/>
  <c r="O87" i="85"/>
  <c r="K87" i="85"/>
  <c r="I87" i="85"/>
  <c r="F87" i="85"/>
  <c r="D87" i="85"/>
  <c r="O64" i="85"/>
  <c r="K64" i="85"/>
  <c r="I64" i="85"/>
  <c r="F64" i="85"/>
  <c r="D64" i="85"/>
  <c r="V63" i="85"/>
  <c r="O62" i="85"/>
  <c r="K62" i="85"/>
  <c r="I62" i="85"/>
  <c r="F62" i="85"/>
  <c r="D62" i="85"/>
  <c r="O61" i="85"/>
  <c r="K61" i="85"/>
  <c r="I61" i="85"/>
  <c r="F61" i="85"/>
  <c r="D61" i="85"/>
  <c r="O60" i="85"/>
  <c r="K60" i="85"/>
  <c r="I60" i="85"/>
  <c r="F60" i="85"/>
  <c r="D60" i="85"/>
  <c r="O59" i="85"/>
  <c r="K59" i="85"/>
  <c r="I59" i="85"/>
  <c r="F59" i="85"/>
  <c r="D59" i="85"/>
  <c r="O58" i="85"/>
  <c r="K58" i="85"/>
  <c r="I58" i="85"/>
  <c r="F58" i="85"/>
  <c r="D58" i="85"/>
  <c r="O57" i="85"/>
  <c r="K57" i="85"/>
  <c r="I57" i="85"/>
  <c r="F57" i="85"/>
  <c r="D57" i="85"/>
  <c r="O56" i="85"/>
  <c r="K56" i="85"/>
  <c r="I56" i="85"/>
  <c r="F56" i="85"/>
  <c r="D56" i="85"/>
  <c r="O55" i="85"/>
  <c r="K55" i="85"/>
  <c r="I55" i="85"/>
  <c r="F55" i="85"/>
  <c r="D55" i="85"/>
  <c r="O54" i="85"/>
  <c r="K54" i="85"/>
  <c r="I54" i="85"/>
  <c r="F54" i="85"/>
  <c r="D54" i="85"/>
  <c r="O45" i="85"/>
  <c r="K45" i="85"/>
  <c r="I45" i="85"/>
  <c r="F45" i="85"/>
  <c r="D45" i="85"/>
  <c r="O44" i="85"/>
  <c r="K44" i="85"/>
  <c r="I44" i="85"/>
  <c r="F44" i="85"/>
  <c r="D44" i="85"/>
  <c r="V43" i="85"/>
  <c r="O42" i="85"/>
  <c r="K42" i="85"/>
  <c r="I42" i="85"/>
  <c r="F42" i="85"/>
  <c r="D42" i="85"/>
  <c r="O41" i="85"/>
  <c r="K41" i="85"/>
  <c r="I41" i="85"/>
  <c r="F41" i="85"/>
  <c r="D41" i="85"/>
  <c r="O40" i="85"/>
  <c r="K40" i="85"/>
  <c r="I40" i="85"/>
  <c r="F40" i="85"/>
  <c r="D40" i="85"/>
  <c r="O39" i="85"/>
  <c r="K39" i="85"/>
  <c r="I39" i="85"/>
  <c r="F39" i="85"/>
  <c r="D39" i="85"/>
  <c r="O38" i="85"/>
  <c r="K38" i="85"/>
  <c r="I38" i="85"/>
  <c r="F38" i="85"/>
  <c r="D38" i="85"/>
  <c r="O37" i="85"/>
  <c r="K37" i="85"/>
  <c r="I37" i="85"/>
  <c r="F37" i="85"/>
  <c r="D37" i="85"/>
  <c r="O36" i="85"/>
  <c r="K36" i="85"/>
  <c r="I36" i="85"/>
  <c r="F36" i="85"/>
  <c r="D36" i="85"/>
  <c r="O35" i="85"/>
  <c r="K35" i="85"/>
  <c r="I35" i="85"/>
  <c r="F35" i="85"/>
  <c r="D35" i="85"/>
  <c r="O34" i="85"/>
  <c r="K34" i="85"/>
  <c r="I34" i="85"/>
  <c r="F34" i="85"/>
  <c r="D34" i="85"/>
  <c r="O33" i="85"/>
  <c r="K33" i="85"/>
  <c r="I33" i="85"/>
  <c r="F33" i="85"/>
  <c r="D33" i="85"/>
  <c r="O32" i="85"/>
  <c r="K32" i="85"/>
  <c r="I32" i="85"/>
  <c r="F32" i="85"/>
  <c r="D32" i="85"/>
  <c r="O11" i="85"/>
  <c r="K11" i="85"/>
  <c r="I11" i="85"/>
  <c r="F11" i="85"/>
  <c r="D11" i="85"/>
  <c r="V10" i="85"/>
  <c r="D9" i="85"/>
  <c r="T6" i="85"/>
  <c r="F4" i="85" s="1"/>
  <c r="P6" i="84"/>
  <c r="F40" i="84"/>
  <c r="F38" i="84"/>
  <c r="F27" i="84"/>
  <c r="F20" i="84"/>
  <c r="F10" i="84"/>
  <c r="O44" i="84"/>
  <c r="K44" i="84"/>
  <c r="I44" i="84"/>
  <c r="F44" i="84"/>
  <c r="D44" i="84"/>
  <c r="O43" i="84"/>
  <c r="K43" i="84"/>
  <c r="I43" i="84"/>
  <c r="F43" i="84"/>
  <c r="D43" i="84"/>
  <c r="O47" i="84"/>
  <c r="K47" i="84"/>
  <c r="I47" i="84"/>
  <c r="F47" i="84"/>
  <c r="D47" i="84"/>
  <c r="O46" i="84"/>
  <c r="K46" i="84"/>
  <c r="I46" i="84"/>
  <c r="F46" i="84"/>
  <c r="D46" i="84"/>
  <c r="O45" i="84"/>
  <c r="K45" i="84"/>
  <c r="I45" i="84"/>
  <c r="F45" i="84"/>
  <c r="D45" i="84"/>
  <c r="O42" i="84"/>
  <c r="K42" i="84"/>
  <c r="I42" i="84"/>
  <c r="F42" i="84"/>
  <c r="D42" i="84"/>
  <c r="O41" i="84"/>
  <c r="K41" i="84"/>
  <c r="I41" i="84"/>
  <c r="F41" i="84"/>
  <c r="D41" i="84"/>
  <c r="V40" i="84"/>
  <c r="O39" i="84"/>
  <c r="K39" i="84"/>
  <c r="I39" i="84"/>
  <c r="F39" i="84"/>
  <c r="D39" i="84"/>
  <c r="V38" i="84"/>
  <c r="O37" i="84"/>
  <c r="K37" i="84"/>
  <c r="I37" i="84"/>
  <c r="F37" i="84"/>
  <c r="D37" i="84"/>
  <c r="O36" i="84"/>
  <c r="K36" i="84"/>
  <c r="I36" i="84"/>
  <c r="F36" i="84"/>
  <c r="D36" i="84"/>
  <c r="O35" i="84"/>
  <c r="K35" i="84"/>
  <c r="I35" i="84"/>
  <c r="F35" i="84"/>
  <c r="D35" i="84"/>
  <c r="O34" i="84"/>
  <c r="K34" i="84"/>
  <c r="I34" i="84"/>
  <c r="F34" i="84"/>
  <c r="D34" i="84"/>
  <c r="O33" i="84"/>
  <c r="K33" i="84"/>
  <c r="I33" i="84"/>
  <c r="F33" i="84"/>
  <c r="D33" i="84"/>
  <c r="O32" i="84"/>
  <c r="K32" i="84"/>
  <c r="I32" i="84"/>
  <c r="F32" i="84"/>
  <c r="D32" i="84"/>
  <c r="O31" i="84"/>
  <c r="K31" i="84"/>
  <c r="I31" i="84"/>
  <c r="F31" i="84"/>
  <c r="D31" i="84"/>
  <c r="O30" i="84"/>
  <c r="K30" i="84"/>
  <c r="I30" i="84"/>
  <c r="F30" i="84"/>
  <c r="D30" i="84"/>
  <c r="O29" i="84"/>
  <c r="K29" i="84"/>
  <c r="I29" i="84"/>
  <c r="F29" i="84"/>
  <c r="D29" i="84"/>
  <c r="O28" i="84"/>
  <c r="K28" i="84"/>
  <c r="I28" i="84"/>
  <c r="F28" i="84"/>
  <c r="D28" i="84"/>
  <c r="V27" i="84"/>
  <c r="O26" i="84"/>
  <c r="K26" i="84"/>
  <c r="I26" i="84"/>
  <c r="F26" i="84"/>
  <c r="D26" i="84"/>
  <c r="O25" i="84"/>
  <c r="K25" i="84"/>
  <c r="I25" i="84"/>
  <c r="F25" i="84"/>
  <c r="D25" i="84"/>
  <c r="O24" i="84"/>
  <c r="K24" i="84"/>
  <c r="I24" i="84"/>
  <c r="F24" i="84"/>
  <c r="D24" i="84"/>
  <c r="O23" i="84"/>
  <c r="K23" i="84"/>
  <c r="I23" i="84"/>
  <c r="F23" i="84"/>
  <c r="D23" i="84"/>
  <c r="O22" i="84"/>
  <c r="K22" i="84"/>
  <c r="I22" i="84"/>
  <c r="F22" i="84"/>
  <c r="D22" i="84"/>
  <c r="O21" i="84"/>
  <c r="K21" i="84"/>
  <c r="I21" i="84"/>
  <c r="F21" i="84"/>
  <c r="D21" i="84"/>
  <c r="V20" i="84"/>
  <c r="O19" i="84"/>
  <c r="K19" i="84"/>
  <c r="I19" i="84"/>
  <c r="F19" i="84"/>
  <c r="D19" i="84"/>
  <c r="O18" i="84"/>
  <c r="K18" i="84"/>
  <c r="I18" i="84"/>
  <c r="F18" i="84"/>
  <c r="D18" i="84"/>
  <c r="O17" i="84"/>
  <c r="K17" i="84"/>
  <c r="I17" i="84"/>
  <c r="F17" i="84"/>
  <c r="D17" i="84"/>
  <c r="O16" i="84"/>
  <c r="K16" i="84"/>
  <c r="I16" i="84"/>
  <c r="F16" i="84"/>
  <c r="D16" i="84"/>
  <c r="O15" i="84"/>
  <c r="K15" i="84"/>
  <c r="I15" i="84"/>
  <c r="F15" i="84"/>
  <c r="D15" i="84"/>
  <c r="O14" i="84"/>
  <c r="K14" i="84"/>
  <c r="I14" i="84"/>
  <c r="F14" i="84"/>
  <c r="D14" i="84"/>
  <c r="O13" i="84"/>
  <c r="K13" i="84"/>
  <c r="I13" i="84"/>
  <c r="F13" i="84"/>
  <c r="D13" i="84"/>
  <c r="O12" i="84"/>
  <c r="K12" i="84"/>
  <c r="I12" i="84"/>
  <c r="F12" i="84"/>
  <c r="D12" i="84"/>
  <c r="O11" i="84"/>
  <c r="K11" i="84"/>
  <c r="I11" i="84"/>
  <c r="F11" i="84"/>
  <c r="D11" i="84"/>
  <c r="V10" i="84"/>
  <c r="D9" i="84"/>
  <c r="T6" i="84"/>
  <c r="F4" i="84" s="1"/>
  <c r="F3" i="84"/>
  <c r="P6" i="83"/>
  <c r="V48" i="83"/>
  <c r="V31" i="83"/>
  <c r="V20" i="83"/>
  <c r="V10" i="83"/>
  <c r="O9" i="83"/>
  <c r="K9" i="83"/>
  <c r="I9" i="83"/>
  <c r="F9" i="83"/>
  <c r="D48" i="83"/>
  <c r="D31" i="83"/>
  <c r="D20" i="83"/>
  <c r="D10" i="83"/>
  <c r="O49" i="83"/>
  <c r="K49" i="83"/>
  <c r="I49" i="83"/>
  <c r="F49" i="83"/>
  <c r="D49" i="83"/>
  <c r="O47" i="83"/>
  <c r="K47" i="83"/>
  <c r="I47" i="83"/>
  <c r="F47" i="83"/>
  <c r="D47" i="83"/>
  <c r="O46" i="83"/>
  <c r="K46" i="83"/>
  <c r="I46" i="83"/>
  <c r="F46" i="83"/>
  <c r="D46" i="83"/>
  <c r="O45" i="83"/>
  <c r="K45" i="83"/>
  <c r="I45" i="83"/>
  <c r="F45" i="83"/>
  <c r="D45" i="83"/>
  <c r="O44" i="83"/>
  <c r="K44" i="83"/>
  <c r="I44" i="83"/>
  <c r="F44" i="83"/>
  <c r="D44" i="83"/>
  <c r="O43" i="83"/>
  <c r="K43" i="83"/>
  <c r="I43" i="83"/>
  <c r="F43" i="83"/>
  <c r="D43" i="83"/>
  <c r="O42" i="83"/>
  <c r="K42" i="83"/>
  <c r="I42" i="83"/>
  <c r="F42" i="83"/>
  <c r="D42" i="83"/>
  <c r="O41" i="83"/>
  <c r="K41" i="83"/>
  <c r="I41" i="83"/>
  <c r="F41" i="83"/>
  <c r="D41" i="83"/>
  <c r="O40" i="83"/>
  <c r="K40" i="83"/>
  <c r="I40" i="83"/>
  <c r="F40" i="83"/>
  <c r="D40" i="83"/>
  <c r="O39" i="83"/>
  <c r="K39" i="83"/>
  <c r="I39" i="83"/>
  <c r="F39" i="83"/>
  <c r="D39" i="83"/>
  <c r="O38" i="83"/>
  <c r="K38" i="83"/>
  <c r="I38" i="83"/>
  <c r="F38" i="83"/>
  <c r="D38" i="83"/>
  <c r="O37" i="83"/>
  <c r="K37" i="83"/>
  <c r="I37" i="83"/>
  <c r="F37" i="83"/>
  <c r="D37" i="83"/>
  <c r="O36" i="83"/>
  <c r="K36" i="83"/>
  <c r="I36" i="83"/>
  <c r="F36" i="83"/>
  <c r="D36" i="83"/>
  <c r="O35" i="83"/>
  <c r="K35" i="83"/>
  <c r="I35" i="83"/>
  <c r="F35" i="83"/>
  <c r="D35" i="83"/>
  <c r="O34" i="83"/>
  <c r="K34" i="83"/>
  <c r="I34" i="83"/>
  <c r="F34" i="83"/>
  <c r="D34" i="83"/>
  <c r="O33" i="83"/>
  <c r="K33" i="83"/>
  <c r="I33" i="83"/>
  <c r="F33" i="83"/>
  <c r="D33" i="83"/>
  <c r="O32" i="83"/>
  <c r="K32" i="83"/>
  <c r="I32" i="83"/>
  <c r="F32" i="83"/>
  <c r="D32" i="83"/>
  <c r="O30" i="83"/>
  <c r="K30" i="83"/>
  <c r="I30" i="83"/>
  <c r="F30" i="83"/>
  <c r="D30" i="83"/>
  <c r="O29" i="83"/>
  <c r="K29" i="83"/>
  <c r="I29" i="83"/>
  <c r="F29" i="83"/>
  <c r="D29" i="83"/>
  <c r="O28" i="83"/>
  <c r="K28" i="83"/>
  <c r="I28" i="83"/>
  <c r="F28" i="83"/>
  <c r="D28" i="83"/>
  <c r="O27" i="83"/>
  <c r="K27" i="83"/>
  <c r="I27" i="83"/>
  <c r="F27" i="83"/>
  <c r="D27" i="83"/>
  <c r="O26" i="83"/>
  <c r="K26" i="83"/>
  <c r="I26" i="83"/>
  <c r="F26" i="83"/>
  <c r="D26" i="83"/>
  <c r="O25" i="83"/>
  <c r="K25" i="83"/>
  <c r="I25" i="83"/>
  <c r="F25" i="83"/>
  <c r="D25" i="83"/>
  <c r="O24" i="83"/>
  <c r="K24" i="83"/>
  <c r="I24" i="83"/>
  <c r="F24" i="83"/>
  <c r="D24" i="83"/>
  <c r="O23" i="83"/>
  <c r="K23" i="83"/>
  <c r="I23" i="83"/>
  <c r="F23" i="83"/>
  <c r="D23" i="83"/>
  <c r="O22" i="83"/>
  <c r="K22" i="83"/>
  <c r="I22" i="83"/>
  <c r="F22" i="83"/>
  <c r="D22" i="83"/>
  <c r="O21" i="83"/>
  <c r="K21" i="83"/>
  <c r="I21" i="83"/>
  <c r="F21" i="83"/>
  <c r="D21" i="83"/>
  <c r="O19" i="83"/>
  <c r="K19" i="83"/>
  <c r="I19" i="83"/>
  <c r="F19" i="83"/>
  <c r="D19" i="83"/>
  <c r="O18" i="83"/>
  <c r="K18" i="83"/>
  <c r="I18" i="83"/>
  <c r="F18" i="83"/>
  <c r="D18" i="83"/>
  <c r="O17" i="83"/>
  <c r="K17" i="83"/>
  <c r="I17" i="83"/>
  <c r="F17" i="83"/>
  <c r="D17" i="83"/>
  <c r="O16" i="83"/>
  <c r="K16" i="83"/>
  <c r="I16" i="83"/>
  <c r="F16" i="83"/>
  <c r="D16" i="83"/>
  <c r="O15" i="83"/>
  <c r="K15" i="83"/>
  <c r="I15" i="83"/>
  <c r="F15" i="83"/>
  <c r="D15" i="83"/>
  <c r="O14" i="83"/>
  <c r="K14" i="83"/>
  <c r="I14" i="83"/>
  <c r="F14" i="83"/>
  <c r="D14" i="83"/>
  <c r="O13" i="83"/>
  <c r="K13" i="83"/>
  <c r="I13" i="83"/>
  <c r="F13" i="83"/>
  <c r="D13" i="83"/>
  <c r="O12" i="83"/>
  <c r="K12" i="83"/>
  <c r="I12" i="83"/>
  <c r="F12" i="83"/>
  <c r="D12" i="83"/>
  <c r="O11" i="83"/>
  <c r="K11" i="83"/>
  <c r="I11" i="83"/>
  <c r="F11" i="83"/>
  <c r="D11" i="83"/>
  <c r="T6" i="83"/>
  <c r="F4" i="83" s="1"/>
  <c r="F3" i="83"/>
  <c r="P6" i="82"/>
  <c r="V9" i="82"/>
  <c r="O9" i="82"/>
  <c r="K9" i="82"/>
  <c r="I9" i="82"/>
  <c r="F9" i="82"/>
  <c r="D34" i="82"/>
  <c r="D19" i="82"/>
  <c r="D14" i="82"/>
  <c r="D10" i="82"/>
  <c r="D9" i="82"/>
  <c r="O36" i="82"/>
  <c r="K36" i="82"/>
  <c r="I36" i="82"/>
  <c r="F36" i="82"/>
  <c r="D36" i="82"/>
  <c r="O35" i="82"/>
  <c r="K35" i="82"/>
  <c r="I35" i="82"/>
  <c r="F35" i="82"/>
  <c r="D35" i="82"/>
  <c r="V34" i="82"/>
  <c r="O33" i="82"/>
  <c r="K33" i="82"/>
  <c r="I33" i="82"/>
  <c r="F33" i="82"/>
  <c r="D33" i="82"/>
  <c r="O32" i="82"/>
  <c r="K32" i="82"/>
  <c r="I32" i="82"/>
  <c r="F32" i="82"/>
  <c r="D32" i="82"/>
  <c r="O31" i="82"/>
  <c r="K31" i="82"/>
  <c r="I31" i="82"/>
  <c r="F31" i="82"/>
  <c r="D31" i="82"/>
  <c r="O30" i="82"/>
  <c r="K30" i="82"/>
  <c r="I30" i="82"/>
  <c r="F30" i="82"/>
  <c r="D30" i="82"/>
  <c r="O29" i="82"/>
  <c r="K29" i="82"/>
  <c r="I29" i="82"/>
  <c r="F29" i="82"/>
  <c r="D29" i="82"/>
  <c r="O28" i="82"/>
  <c r="K28" i="82"/>
  <c r="I28" i="82"/>
  <c r="F28" i="82"/>
  <c r="D28" i="82"/>
  <c r="O27" i="82"/>
  <c r="K27" i="82"/>
  <c r="I27" i="82"/>
  <c r="F27" i="82"/>
  <c r="D27" i="82"/>
  <c r="O26" i="82"/>
  <c r="K26" i="82"/>
  <c r="I26" i="82"/>
  <c r="F26" i="82"/>
  <c r="D26" i="82"/>
  <c r="O25" i="82"/>
  <c r="K25" i="82"/>
  <c r="I25" i="82"/>
  <c r="F25" i="82"/>
  <c r="D25" i="82"/>
  <c r="O24" i="82"/>
  <c r="K24" i="82"/>
  <c r="I24" i="82"/>
  <c r="F24" i="82"/>
  <c r="D24" i="82"/>
  <c r="O23" i="82"/>
  <c r="K23" i="82"/>
  <c r="I23" i="82"/>
  <c r="F23" i="82"/>
  <c r="D23" i="82"/>
  <c r="O22" i="82"/>
  <c r="K22" i="82"/>
  <c r="I22" i="82"/>
  <c r="F22" i="82"/>
  <c r="D22" i="82"/>
  <c r="O21" i="82"/>
  <c r="K21" i="82"/>
  <c r="I21" i="82"/>
  <c r="F21" i="82"/>
  <c r="D21" i="82"/>
  <c r="O20" i="82"/>
  <c r="K20" i="82"/>
  <c r="I20" i="82"/>
  <c r="F20" i="82"/>
  <c r="D20" i="82"/>
  <c r="V19" i="82"/>
  <c r="O18" i="82"/>
  <c r="K18" i="82"/>
  <c r="I18" i="82"/>
  <c r="F18" i="82"/>
  <c r="D18" i="82"/>
  <c r="O17" i="82"/>
  <c r="K17" i="82"/>
  <c r="I17" i="82"/>
  <c r="F17" i="82"/>
  <c r="D17" i="82"/>
  <c r="O16" i="82"/>
  <c r="K16" i="82"/>
  <c r="I16" i="82"/>
  <c r="F16" i="82"/>
  <c r="D16" i="82"/>
  <c r="O15" i="82"/>
  <c r="K15" i="82"/>
  <c r="I15" i="82"/>
  <c r="F15" i="82"/>
  <c r="D15" i="82"/>
  <c r="V14" i="82"/>
  <c r="O13" i="82"/>
  <c r="K13" i="82"/>
  <c r="I13" i="82"/>
  <c r="F13" i="82"/>
  <c r="D13" i="82"/>
  <c r="O12" i="82"/>
  <c r="K12" i="82"/>
  <c r="I12" i="82"/>
  <c r="F12" i="82"/>
  <c r="D12" i="82"/>
  <c r="O11" i="82"/>
  <c r="K11" i="82"/>
  <c r="I11" i="82"/>
  <c r="F11" i="82"/>
  <c r="D11" i="82"/>
  <c r="V10" i="82"/>
  <c r="T6" i="82"/>
  <c r="F4" i="82" s="1"/>
  <c r="F3" i="82"/>
  <c r="P6" i="81"/>
  <c r="V89" i="81"/>
  <c r="O89" i="81"/>
  <c r="V59" i="81"/>
  <c r="O59" i="81"/>
  <c r="V9" i="81"/>
  <c r="O9" i="81"/>
  <c r="K89" i="81"/>
  <c r="I89" i="81"/>
  <c r="K59" i="81"/>
  <c r="I59" i="81"/>
  <c r="K9" i="81"/>
  <c r="I9" i="81"/>
  <c r="F93" i="81"/>
  <c r="F89" i="81" s="1"/>
  <c r="F90" i="81"/>
  <c r="F70" i="81"/>
  <c r="F60" i="81"/>
  <c r="F52" i="81"/>
  <c r="F27" i="81"/>
  <c r="F12" i="81"/>
  <c r="F10" i="81"/>
  <c r="D9" i="81"/>
  <c r="D93" i="81"/>
  <c r="D90" i="81"/>
  <c r="D70" i="81"/>
  <c r="D60" i="81"/>
  <c r="D59" i="81"/>
  <c r="D52" i="81"/>
  <c r="D27" i="81"/>
  <c r="D12" i="81"/>
  <c r="D10" i="81"/>
  <c r="O66" i="81"/>
  <c r="K66" i="81"/>
  <c r="I66" i="81"/>
  <c r="F66" i="81"/>
  <c r="D66" i="81"/>
  <c r="O55" i="81"/>
  <c r="K55" i="81"/>
  <c r="I55" i="81"/>
  <c r="F55" i="81"/>
  <c r="D55" i="81"/>
  <c r="O54" i="81"/>
  <c r="K54" i="81"/>
  <c r="I54" i="81"/>
  <c r="F54" i="81"/>
  <c r="D54" i="81"/>
  <c r="O49" i="81"/>
  <c r="K49" i="81"/>
  <c r="I49" i="81"/>
  <c r="F49" i="81"/>
  <c r="D49" i="81"/>
  <c r="O105" i="81"/>
  <c r="K105" i="81"/>
  <c r="I105" i="81"/>
  <c r="F105" i="81"/>
  <c r="D105" i="81"/>
  <c r="O104" i="81"/>
  <c r="K104" i="81"/>
  <c r="I104" i="81"/>
  <c r="F104" i="81"/>
  <c r="D104" i="81"/>
  <c r="O103" i="81"/>
  <c r="K103" i="81"/>
  <c r="I103" i="81"/>
  <c r="F103" i="81"/>
  <c r="D103" i="81"/>
  <c r="O102" i="81"/>
  <c r="K102" i="81"/>
  <c r="I102" i="81"/>
  <c r="F102" i="81"/>
  <c r="D102" i="81"/>
  <c r="O101" i="81"/>
  <c r="K101" i="81"/>
  <c r="I101" i="81"/>
  <c r="F101" i="81"/>
  <c r="D101" i="81"/>
  <c r="O100" i="81"/>
  <c r="K100" i="81"/>
  <c r="I100" i="81"/>
  <c r="F100" i="81"/>
  <c r="D100" i="81"/>
  <c r="O99" i="81"/>
  <c r="K99" i="81"/>
  <c r="I99" i="81"/>
  <c r="F99" i="81"/>
  <c r="D99" i="81"/>
  <c r="O98" i="81"/>
  <c r="K98" i="81"/>
  <c r="I98" i="81"/>
  <c r="F98" i="81"/>
  <c r="D98" i="81"/>
  <c r="O97" i="81"/>
  <c r="K97" i="81"/>
  <c r="I97" i="81"/>
  <c r="F97" i="81"/>
  <c r="D97" i="81"/>
  <c r="O96" i="81"/>
  <c r="K96" i="81"/>
  <c r="I96" i="81"/>
  <c r="F96" i="81"/>
  <c r="D96" i="81"/>
  <c r="O95" i="81"/>
  <c r="K95" i="81"/>
  <c r="I95" i="81"/>
  <c r="F95" i="81"/>
  <c r="D95" i="81"/>
  <c r="O94" i="81"/>
  <c r="K94" i="81"/>
  <c r="I94" i="81"/>
  <c r="F94" i="81"/>
  <c r="D94" i="81"/>
  <c r="V93" i="81"/>
  <c r="O92" i="81"/>
  <c r="K92" i="81"/>
  <c r="I92" i="81"/>
  <c r="F92" i="81"/>
  <c r="D92" i="81"/>
  <c r="O91" i="81"/>
  <c r="K91" i="81"/>
  <c r="I91" i="81"/>
  <c r="F91" i="81"/>
  <c r="D91" i="81"/>
  <c r="V90" i="81"/>
  <c r="O88" i="81"/>
  <c r="K88" i="81"/>
  <c r="I88" i="81"/>
  <c r="F88" i="81"/>
  <c r="D88" i="81"/>
  <c r="O87" i="81"/>
  <c r="K87" i="81"/>
  <c r="I87" i="81"/>
  <c r="F87" i="81"/>
  <c r="D87" i="81"/>
  <c r="O86" i="81"/>
  <c r="K86" i="81"/>
  <c r="I86" i="81"/>
  <c r="F86" i="81"/>
  <c r="D86" i="81"/>
  <c r="O85" i="81"/>
  <c r="K85" i="81"/>
  <c r="I85" i="81"/>
  <c r="F85" i="81"/>
  <c r="D85" i="81"/>
  <c r="O84" i="81"/>
  <c r="K84" i="81"/>
  <c r="I84" i="81"/>
  <c r="F84" i="81"/>
  <c r="D84" i="81"/>
  <c r="O83" i="81"/>
  <c r="K83" i="81"/>
  <c r="I83" i="81"/>
  <c r="F83" i="81"/>
  <c r="D83" i="81"/>
  <c r="O82" i="81"/>
  <c r="K82" i="81"/>
  <c r="I82" i="81"/>
  <c r="F82" i="81"/>
  <c r="D82" i="81"/>
  <c r="O81" i="81"/>
  <c r="K81" i="81"/>
  <c r="I81" i="81"/>
  <c r="F81" i="81"/>
  <c r="D81" i="81"/>
  <c r="O80" i="81"/>
  <c r="K80" i="81"/>
  <c r="I80" i="81"/>
  <c r="F80" i="81"/>
  <c r="D80" i="81"/>
  <c r="O79" i="81"/>
  <c r="K79" i="81"/>
  <c r="I79" i="81"/>
  <c r="F79" i="81"/>
  <c r="D79" i="81"/>
  <c r="O78" i="81"/>
  <c r="K78" i="81"/>
  <c r="I78" i="81"/>
  <c r="F78" i="81"/>
  <c r="D78" i="81"/>
  <c r="O77" i="81"/>
  <c r="K77" i="81"/>
  <c r="I77" i="81"/>
  <c r="F77" i="81"/>
  <c r="D77" i="81"/>
  <c r="O76" i="81"/>
  <c r="K76" i="81"/>
  <c r="I76" i="81"/>
  <c r="F76" i="81"/>
  <c r="D76" i="81"/>
  <c r="O75" i="81"/>
  <c r="K75" i="81"/>
  <c r="I75" i="81"/>
  <c r="F75" i="81"/>
  <c r="D75" i="81"/>
  <c r="O74" i="81"/>
  <c r="K74" i="81"/>
  <c r="I74" i="81"/>
  <c r="F74" i="81"/>
  <c r="D74" i="81"/>
  <c r="O73" i="81"/>
  <c r="K73" i="81"/>
  <c r="I73" i="81"/>
  <c r="F73" i="81"/>
  <c r="D73" i="81"/>
  <c r="O72" i="81"/>
  <c r="K72" i="81"/>
  <c r="I72" i="81"/>
  <c r="F72" i="81"/>
  <c r="D72" i="81"/>
  <c r="O71" i="81"/>
  <c r="K71" i="81"/>
  <c r="I71" i="81"/>
  <c r="F71" i="81"/>
  <c r="D71" i="81"/>
  <c r="V70" i="81"/>
  <c r="O69" i="81"/>
  <c r="K69" i="81"/>
  <c r="I69" i="81"/>
  <c r="F69" i="81"/>
  <c r="D69" i="81"/>
  <c r="O68" i="81"/>
  <c r="K68" i="81"/>
  <c r="I68" i="81"/>
  <c r="F68" i="81"/>
  <c r="D68" i="81"/>
  <c r="O67" i="81"/>
  <c r="K67" i="81"/>
  <c r="I67" i="81"/>
  <c r="F67" i="81"/>
  <c r="D67" i="81"/>
  <c r="O65" i="81"/>
  <c r="K65" i="81"/>
  <c r="I65" i="81"/>
  <c r="F65" i="81"/>
  <c r="D65" i="81"/>
  <c r="O64" i="81"/>
  <c r="K64" i="81"/>
  <c r="I64" i="81"/>
  <c r="F64" i="81"/>
  <c r="D64" i="81"/>
  <c r="O63" i="81"/>
  <c r="K63" i="81"/>
  <c r="I63" i="81"/>
  <c r="F63" i="81"/>
  <c r="D63" i="81"/>
  <c r="O62" i="81"/>
  <c r="K62" i="81"/>
  <c r="I62" i="81"/>
  <c r="F62" i="81"/>
  <c r="D62" i="81"/>
  <c r="O61" i="81"/>
  <c r="K61" i="81"/>
  <c r="I61" i="81"/>
  <c r="F61" i="81"/>
  <c r="D61" i="81"/>
  <c r="V60" i="81"/>
  <c r="O58" i="81"/>
  <c r="K58" i="81"/>
  <c r="I58" i="81"/>
  <c r="F58" i="81"/>
  <c r="D58" i="81"/>
  <c r="O57" i="81"/>
  <c r="K57" i="81"/>
  <c r="I57" i="81"/>
  <c r="F57" i="81"/>
  <c r="D57" i="81"/>
  <c r="O56" i="81"/>
  <c r="K56" i="81"/>
  <c r="I56" i="81"/>
  <c r="F56" i="81"/>
  <c r="D56" i="81"/>
  <c r="O53" i="81"/>
  <c r="K53" i="81"/>
  <c r="I53" i="81"/>
  <c r="F53" i="81"/>
  <c r="D53" i="81"/>
  <c r="V52" i="81"/>
  <c r="O51" i="81"/>
  <c r="K51" i="81"/>
  <c r="I51" i="81"/>
  <c r="F51" i="81"/>
  <c r="D51" i="81"/>
  <c r="O50" i="81"/>
  <c r="K50" i="81"/>
  <c r="I50" i="81"/>
  <c r="F50" i="81"/>
  <c r="D50" i="81"/>
  <c r="O48" i="81"/>
  <c r="K48" i="81"/>
  <c r="I48" i="81"/>
  <c r="F48" i="81"/>
  <c r="D48" i="81"/>
  <c r="O47" i="81"/>
  <c r="K47" i="81"/>
  <c r="I47" i="81"/>
  <c r="F47" i="81"/>
  <c r="D47" i="81"/>
  <c r="O46" i="81"/>
  <c r="K46" i="81"/>
  <c r="I46" i="81"/>
  <c r="F46" i="81"/>
  <c r="D46" i="81"/>
  <c r="O45" i="81"/>
  <c r="K45" i="81"/>
  <c r="I45" i="81"/>
  <c r="F45" i="81"/>
  <c r="D45" i="81"/>
  <c r="O44" i="81"/>
  <c r="K44" i="81"/>
  <c r="I44" i="81"/>
  <c r="F44" i="81"/>
  <c r="D44" i="81"/>
  <c r="O43" i="81"/>
  <c r="K43" i="81"/>
  <c r="I43" i="81"/>
  <c r="F43" i="81"/>
  <c r="D43" i="81"/>
  <c r="O42" i="81"/>
  <c r="K42" i="81"/>
  <c r="I42" i="81"/>
  <c r="F42" i="81"/>
  <c r="D42" i="81"/>
  <c r="O41" i="81"/>
  <c r="K41" i="81"/>
  <c r="I41" i="81"/>
  <c r="F41" i="81"/>
  <c r="D41" i="81"/>
  <c r="O40" i="81"/>
  <c r="K40" i="81"/>
  <c r="I40" i="81"/>
  <c r="F40" i="81"/>
  <c r="D40" i="81"/>
  <c r="O39" i="81"/>
  <c r="K39" i="81"/>
  <c r="I39" i="81"/>
  <c r="F39" i="81"/>
  <c r="D39" i="81"/>
  <c r="O38" i="81"/>
  <c r="K38" i="81"/>
  <c r="I38" i="81"/>
  <c r="F38" i="81"/>
  <c r="D38" i="81"/>
  <c r="O37" i="81"/>
  <c r="K37" i="81"/>
  <c r="I37" i="81"/>
  <c r="F37" i="81"/>
  <c r="D37" i="81"/>
  <c r="O36" i="81"/>
  <c r="K36" i="81"/>
  <c r="I36" i="81"/>
  <c r="F36" i="81"/>
  <c r="D36" i="81"/>
  <c r="O35" i="81"/>
  <c r="K35" i="81"/>
  <c r="I35" i="81"/>
  <c r="F35" i="81"/>
  <c r="D35" i="81"/>
  <c r="O34" i="81"/>
  <c r="K34" i="81"/>
  <c r="I34" i="81"/>
  <c r="F34" i="81"/>
  <c r="D34" i="81"/>
  <c r="O33" i="81"/>
  <c r="K33" i="81"/>
  <c r="I33" i="81"/>
  <c r="F33" i="81"/>
  <c r="D33" i="81"/>
  <c r="O32" i="81"/>
  <c r="K32" i="81"/>
  <c r="I32" i="81"/>
  <c r="F32" i="81"/>
  <c r="D32" i="81"/>
  <c r="O31" i="81"/>
  <c r="K31" i="81"/>
  <c r="I31" i="81"/>
  <c r="F31" i="81"/>
  <c r="D31" i="81"/>
  <c r="O30" i="81"/>
  <c r="K30" i="81"/>
  <c r="I30" i="81"/>
  <c r="F30" i="81"/>
  <c r="D30" i="81"/>
  <c r="O29" i="81"/>
  <c r="K29" i="81"/>
  <c r="I29" i="81"/>
  <c r="F29" i="81"/>
  <c r="D29" i="81"/>
  <c r="O28" i="81"/>
  <c r="K28" i="81"/>
  <c r="I28" i="81"/>
  <c r="F28" i="81"/>
  <c r="D28" i="81"/>
  <c r="V27" i="81"/>
  <c r="O26" i="81"/>
  <c r="K26" i="81"/>
  <c r="I26" i="81"/>
  <c r="F26" i="81"/>
  <c r="D26" i="81"/>
  <c r="O25" i="81"/>
  <c r="K25" i="81"/>
  <c r="I25" i="81"/>
  <c r="F25" i="81"/>
  <c r="D25" i="81"/>
  <c r="O24" i="81"/>
  <c r="K24" i="81"/>
  <c r="I24" i="81"/>
  <c r="F24" i="81"/>
  <c r="D24" i="81"/>
  <c r="O23" i="81"/>
  <c r="K23" i="81"/>
  <c r="I23" i="81"/>
  <c r="F23" i="81"/>
  <c r="D23" i="81"/>
  <c r="O22" i="81"/>
  <c r="K22" i="81"/>
  <c r="I22" i="81"/>
  <c r="F22" i="81"/>
  <c r="D22" i="81"/>
  <c r="O21" i="81"/>
  <c r="K21" i="81"/>
  <c r="I21" i="81"/>
  <c r="F21" i="81"/>
  <c r="D21" i="81"/>
  <c r="O20" i="81"/>
  <c r="K20" i="81"/>
  <c r="I20" i="81"/>
  <c r="F20" i="81"/>
  <c r="D20" i="81"/>
  <c r="O19" i="81"/>
  <c r="K19" i="81"/>
  <c r="I19" i="81"/>
  <c r="F19" i="81"/>
  <c r="D19" i="81"/>
  <c r="O18" i="81"/>
  <c r="K18" i="81"/>
  <c r="I18" i="81"/>
  <c r="F18" i="81"/>
  <c r="D18" i="81"/>
  <c r="O17" i="81"/>
  <c r="K17" i="81"/>
  <c r="I17" i="81"/>
  <c r="F17" i="81"/>
  <c r="D17" i="81"/>
  <c r="O16" i="81"/>
  <c r="K16" i="81"/>
  <c r="I16" i="81"/>
  <c r="F16" i="81"/>
  <c r="D16" i="81"/>
  <c r="O15" i="81"/>
  <c r="K15" i="81"/>
  <c r="I15" i="81"/>
  <c r="F15" i="81"/>
  <c r="D15" i="81"/>
  <c r="O14" i="81"/>
  <c r="K14" i="81"/>
  <c r="I14" i="81"/>
  <c r="F14" i="81"/>
  <c r="D14" i="81"/>
  <c r="O13" i="81"/>
  <c r="K13" i="81"/>
  <c r="I13" i="81"/>
  <c r="F13" i="81"/>
  <c r="D13" i="81"/>
  <c r="V12" i="81"/>
  <c r="O11" i="81"/>
  <c r="O10" i="81" s="1"/>
  <c r="K11" i="81"/>
  <c r="K10" i="81" s="1"/>
  <c r="I11" i="81"/>
  <c r="I10" i="81" s="1"/>
  <c r="F11" i="81"/>
  <c r="D11" i="81"/>
  <c r="V10" i="81"/>
  <c r="T6" i="81"/>
  <c r="F4" i="81" s="1"/>
  <c r="F3" i="81"/>
  <c r="T6" i="80"/>
  <c r="V116" i="80"/>
  <c r="V103" i="80"/>
  <c r="V9" i="80"/>
  <c r="K116" i="80"/>
  <c r="K103" i="80"/>
  <c r="K10" i="80"/>
  <c r="K9" i="80" s="1"/>
  <c r="F132" i="80"/>
  <c r="F129" i="80"/>
  <c r="F117" i="80"/>
  <c r="F108" i="80"/>
  <c r="F104" i="80"/>
  <c r="F100" i="80"/>
  <c r="F47" i="80"/>
  <c r="F10" i="80"/>
  <c r="D132" i="80"/>
  <c r="D116" i="80" s="1"/>
  <c r="D129" i="80"/>
  <c r="D117" i="80"/>
  <c r="D108" i="80"/>
  <c r="D104" i="80"/>
  <c r="D103" i="80" s="1"/>
  <c r="D100" i="80"/>
  <c r="D47" i="80"/>
  <c r="D31" i="80"/>
  <c r="D10" i="80"/>
  <c r="D9" i="80"/>
  <c r="O124" i="80"/>
  <c r="K124" i="80"/>
  <c r="I124" i="80"/>
  <c r="F124" i="80"/>
  <c r="D124" i="80"/>
  <c r="O123" i="80"/>
  <c r="K123" i="80"/>
  <c r="I123" i="80"/>
  <c r="F123" i="80"/>
  <c r="D123" i="80"/>
  <c r="O122" i="80"/>
  <c r="K122" i="80"/>
  <c r="I122" i="80"/>
  <c r="F122" i="80"/>
  <c r="D122" i="80"/>
  <c r="O88" i="80"/>
  <c r="K88" i="80"/>
  <c r="I88" i="80"/>
  <c r="F88" i="80"/>
  <c r="D88" i="80"/>
  <c r="O87" i="80"/>
  <c r="K87" i="80"/>
  <c r="I87" i="80"/>
  <c r="F87" i="80"/>
  <c r="D87" i="80"/>
  <c r="O86" i="80"/>
  <c r="K86" i="80"/>
  <c r="I86" i="80"/>
  <c r="F86" i="80"/>
  <c r="D86" i="80"/>
  <c r="O85" i="80"/>
  <c r="K85" i="80"/>
  <c r="I85" i="80"/>
  <c r="F85" i="80"/>
  <c r="D85" i="80"/>
  <c r="O84" i="80"/>
  <c r="K84" i="80"/>
  <c r="I84" i="80"/>
  <c r="F84" i="80"/>
  <c r="D84" i="80"/>
  <c r="O83" i="80"/>
  <c r="K83" i="80"/>
  <c r="I83" i="80"/>
  <c r="F83" i="80"/>
  <c r="D83" i="80"/>
  <c r="O82" i="80"/>
  <c r="K82" i="80"/>
  <c r="I82" i="80"/>
  <c r="F82" i="80"/>
  <c r="D82" i="80"/>
  <c r="O81" i="80"/>
  <c r="K81" i="80"/>
  <c r="I81" i="80"/>
  <c r="F81" i="80"/>
  <c r="D81" i="80"/>
  <c r="O80" i="80"/>
  <c r="K80" i="80"/>
  <c r="I80" i="80"/>
  <c r="F80" i="80"/>
  <c r="D80" i="80"/>
  <c r="O79" i="80"/>
  <c r="K79" i="80"/>
  <c r="I79" i="80"/>
  <c r="F79" i="80"/>
  <c r="D79" i="80"/>
  <c r="O67" i="80"/>
  <c r="K67" i="80"/>
  <c r="I67" i="80"/>
  <c r="F67" i="80"/>
  <c r="D67" i="80"/>
  <c r="O66" i="80"/>
  <c r="K66" i="80"/>
  <c r="I66" i="80"/>
  <c r="F66" i="80"/>
  <c r="D66" i="80"/>
  <c r="O65" i="80"/>
  <c r="K65" i="80"/>
  <c r="I65" i="80"/>
  <c r="F65" i="80"/>
  <c r="D65" i="80"/>
  <c r="O64" i="80"/>
  <c r="K64" i="80"/>
  <c r="I64" i="80"/>
  <c r="F64" i="80"/>
  <c r="D64" i="80"/>
  <c r="O63" i="80"/>
  <c r="K63" i="80"/>
  <c r="I63" i="80"/>
  <c r="F63" i="80"/>
  <c r="D63" i="80"/>
  <c r="O62" i="80"/>
  <c r="K62" i="80"/>
  <c r="I62" i="80"/>
  <c r="F62" i="80"/>
  <c r="D62" i="80"/>
  <c r="O61" i="80"/>
  <c r="K61" i="80"/>
  <c r="I61" i="80"/>
  <c r="F61" i="80"/>
  <c r="D61" i="80"/>
  <c r="O60" i="80"/>
  <c r="K60" i="80"/>
  <c r="I60" i="80"/>
  <c r="F60" i="80"/>
  <c r="D60" i="80"/>
  <c r="O59" i="80"/>
  <c r="K59" i="80"/>
  <c r="I59" i="80"/>
  <c r="F59" i="80"/>
  <c r="D59" i="80"/>
  <c r="O58" i="80"/>
  <c r="K58" i="80"/>
  <c r="I58" i="80"/>
  <c r="F58" i="80"/>
  <c r="D58" i="80"/>
  <c r="O57" i="80"/>
  <c r="K57" i="80"/>
  <c r="I57" i="80"/>
  <c r="F57" i="80"/>
  <c r="D57" i="80"/>
  <c r="O56" i="80"/>
  <c r="K56" i="80"/>
  <c r="I56" i="80"/>
  <c r="F56" i="80"/>
  <c r="D56" i="80"/>
  <c r="O55" i="80"/>
  <c r="K55" i="80"/>
  <c r="I55" i="80"/>
  <c r="F55" i="80"/>
  <c r="D55" i="80"/>
  <c r="O54" i="80"/>
  <c r="K54" i="80"/>
  <c r="I54" i="80"/>
  <c r="F54" i="80"/>
  <c r="D54" i="80"/>
  <c r="O53" i="80"/>
  <c r="K53" i="80"/>
  <c r="I53" i="80"/>
  <c r="F53" i="80"/>
  <c r="D53" i="80"/>
  <c r="O52" i="80"/>
  <c r="K52" i="80"/>
  <c r="I52" i="80"/>
  <c r="F52" i="80"/>
  <c r="D52" i="80"/>
  <c r="O51" i="80"/>
  <c r="K51" i="80"/>
  <c r="I51" i="80"/>
  <c r="F51" i="80"/>
  <c r="D51" i="80"/>
  <c r="O50" i="80"/>
  <c r="K50" i="80"/>
  <c r="I50" i="80"/>
  <c r="F50" i="80"/>
  <c r="D50" i="80"/>
  <c r="O49" i="80"/>
  <c r="K49" i="80"/>
  <c r="I49" i="80"/>
  <c r="F49" i="80"/>
  <c r="D49" i="80"/>
  <c r="O17" i="80"/>
  <c r="K17" i="80"/>
  <c r="I17" i="80"/>
  <c r="F17" i="80"/>
  <c r="D17" i="80"/>
  <c r="O16" i="80"/>
  <c r="K16" i="80"/>
  <c r="I16" i="80"/>
  <c r="F16" i="80"/>
  <c r="D16" i="80"/>
  <c r="O15" i="80"/>
  <c r="K15" i="80"/>
  <c r="I15" i="80"/>
  <c r="F15" i="80"/>
  <c r="D15" i="80"/>
  <c r="O14" i="80"/>
  <c r="K14" i="80"/>
  <c r="I14" i="80"/>
  <c r="F14" i="80"/>
  <c r="D14" i="80"/>
  <c r="O13" i="80"/>
  <c r="K13" i="80"/>
  <c r="I13" i="80"/>
  <c r="F13" i="80"/>
  <c r="D13" i="80"/>
  <c r="O12" i="80"/>
  <c r="K12" i="80"/>
  <c r="I12" i="80"/>
  <c r="F12" i="80"/>
  <c r="D12" i="80"/>
  <c r="O23" i="80"/>
  <c r="K23" i="80"/>
  <c r="I23" i="80"/>
  <c r="F23" i="80"/>
  <c r="D23" i="80"/>
  <c r="O22" i="80"/>
  <c r="K22" i="80"/>
  <c r="I22" i="80"/>
  <c r="F22" i="80"/>
  <c r="D22" i="80"/>
  <c r="O21" i="80"/>
  <c r="K21" i="80"/>
  <c r="I21" i="80"/>
  <c r="F21" i="80"/>
  <c r="D21" i="80"/>
  <c r="O20" i="80"/>
  <c r="K20" i="80"/>
  <c r="I20" i="80"/>
  <c r="F20" i="80"/>
  <c r="D20" i="80"/>
  <c r="O19" i="80"/>
  <c r="K19" i="80"/>
  <c r="I19" i="80"/>
  <c r="F19" i="80"/>
  <c r="D19" i="80"/>
  <c r="O18" i="80"/>
  <c r="K18" i="80"/>
  <c r="I18" i="80"/>
  <c r="F18" i="80"/>
  <c r="D18" i="80"/>
  <c r="O134" i="80"/>
  <c r="K134" i="80"/>
  <c r="I134" i="80"/>
  <c r="F134" i="80"/>
  <c r="D134" i="80"/>
  <c r="O133" i="80"/>
  <c r="K133" i="80"/>
  <c r="I133" i="80"/>
  <c r="F133" i="80"/>
  <c r="D133" i="80"/>
  <c r="V132" i="80"/>
  <c r="O131" i="80"/>
  <c r="K131" i="80"/>
  <c r="I131" i="80"/>
  <c r="F131" i="80"/>
  <c r="D131" i="80"/>
  <c r="O130" i="80"/>
  <c r="K130" i="80"/>
  <c r="I130" i="80"/>
  <c r="F130" i="80"/>
  <c r="D130" i="80"/>
  <c r="V129" i="80"/>
  <c r="O128" i="80"/>
  <c r="K128" i="80"/>
  <c r="I128" i="80"/>
  <c r="F128" i="80"/>
  <c r="D128" i="80"/>
  <c r="O127" i="80"/>
  <c r="K127" i="80"/>
  <c r="I127" i="80"/>
  <c r="F127" i="80"/>
  <c r="D127" i="80"/>
  <c r="O126" i="80"/>
  <c r="K126" i="80"/>
  <c r="I126" i="80"/>
  <c r="F126" i="80"/>
  <c r="D126" i="80"/>
  <c r="O125" i="80"/>
  <c r="K125" i="80"/>
  <c r="I125" i="80"/>
  <c r="F125" i="80"/>
  <c r="D125" i="80"/>
  <c r="O121" i="80"/>
  <c r="K121" i="80"/>
  <c r="I121" i="80"/>
  <c r="F121" i="80"/>
  <c r="D121" i="80"/>
  <c r="O120" i="80"/>
  <c r="K120" i="80"/>
  <c r="I120" i="80"/>
  <c r="F120" i="80"/>
  <c r="D120" i="80"/>
  <c r="O119" i="80"/>
  <c r="K119" i="80"/>
  <c r="I119" i="80"/>
  <c r="F119" i="80"/>
  <c r="D119" i="80"/>
  <c r="O118" i="80"/>
  <c r="K118" i="80"/>
  <c r="I118" i="80"/>
  <c r="F118" i="80"/>
  <c r="D118" i="80"/>
  <c r="V117" i="80"/>
  <c r="O115" i="80"/>
  <c r="K115" i="80"/>
  <c r="I115" i="80"/>
  <c r="F115" i="80"/>
  <c r="D115" i="80"/>
  <c r="O114" i="80"/>
  <c r="K114" i="80"/>
  <c r="I114" i="80"/>
  <c r="F114" i="80"/>
  <c r="D114" i="80"/>
  <c r="O113" i="80"/>
  <c r="K113" i="80"/>
  <c r="I113" i="80"/>
  <c r="F113" i="80"/>
  <c r="D113" i="80"/>
  <c r="O112" i="80"/>
  <c r="K112" i="80"/>
  <c r="I112" i="80"/>
  <c r="F112" i="80"/>
  <c r="D112" i="80"/>
  <c r="O111" i="80"/>
  <c r="K111" i="80"/>
  <c r="I111" i="80"/>
  <c r="F111" i="80"/>
  <c r="D111" i="80"/>
  <c r="O110" i="80"/>
  <c r="K110" i="80"/>
  <c r="I110" i="80"/>
  <c r="F110" i="80"/>
  <c r="D110" i="80"/>
  <c r="O109" i="80"/>
  <c r="K109" i="80"/>
  <c r="I109" i="80"/>
  <c r="F109" i="80"/>
  <c r="D109" i="80"/>
  <c r="V108" i="80"/>
  <c r="O107" i="80"/>
  <c r="K107" i="80"/>
  <c r="I107" i="80"/>
  <c r="F107" i="80"/>
  <c r="D107" i="80"/>
  <c r="O106" i="80"/>
  <c r="K106" i="80"/>
  <c r="I106" i="80"/>
  <c r="F106" i="80"/>
  <c r="D106" i="80"/>
  <c r="O105" i="80"/>
  <c r="K105" i="80"/>
  <c r="I105" i="80"/>
  <c r="F105" i="80"/>
  <c r="D105" i="80"/>
  <c r="V104" i="80"/>
  <c r="O102" i="80"/>
  <c r="K102" i="80"/>
  <c r="I102" i="80"/>
  <c r="F102" i="80"/>
  <c r="D102" i="80"/>
  <c r="O101" i="80"/>
  <c r="K101" i="80"/>
  <c r="I101" i="80"/>
  <c r="F101" i="80"/>
  <c r="D101" i="80"/>
  <c r="V100" i="80"/>
  <c r="O99" i="80"/>
  <c r="K99" i="80"/>
  <c r="I99" i="80"/>
  <c r="F99" i="80"/>
  <c r="D99" i="80"/>
  <c r="O98" i="80"/>
  <c r="K98" i="80"/>
  <c r="I98" i="80"/>
  <c r="F98" i="80"/>
  <c r="D98" i="80"/>
  <c r="O97" i="80"/>
  <c r="K97" i="80"/>
  <c r="I97" i="80"/>
  <c r="F97" i="80"/>
  <c r="D97" i="80"/>
  <c r="O96" i="80"/>
  <c r="K96" i="80"/>
  <c r="I96" i="80"/>
  <c r="F96" i="80"/>
  <c r="D96" i="80"/>
  <c r="O95" i="80"/>
  <c r="K95" i="80"/>
  <c r="I95" i="80"/>
  <c r="F95" i="80"/>
  <c r="D95" i="80"/>
  <c r="O94" i="80"/>
  <c r="K94" i="80"/>
  <c r="I94" i="80"/>
  <c r="F94" i="80"/>
  <c r="D94" i="80"/>
  <c r="O93" i="80"/>
  <c r="K93" i="80"/>
  <c r="I93" i="80"/>
  <c r="F93" i="80"/>
  <c r="D93" i="80"/>
  <c r="O92" i="80"/>
  <c r="K92" i="80"/>
  <c r="I92" i="80"/>
  <c r="F92" i="80"/>
  <c r="D92" i="80"/>
  <c r="O91" i="80"/>
  <c r="K91" i="80"/>
  <c r="I91" i="80"/>
  <c r="F91" i="80"/>
  <c r="D91" i="80"/>
  <c r="O90" i="80"/>
  <c r="K90" i="80"/>
  <c r="I90" i="80"/>
  <c r="F90" i="80"/>
  <c r="D90" i="80"/>
  <c r="O89" i="80"/>
  <c r="K89" i="80"/>
  <c r="I89" i="80"/>
  <c r="F89" i="80"/>
  <c r="D89" i="80"/>
  <c r="O78" i="80"/>
  <c r="K78" i="80"/>
  <c r="I78" i="80"/>
  <c r="F78" i="80"/>
  <c r="D78" i="80"/>
  <c r="O77" i="80"/>
  <c r="K77" i="80"/>
  <c r="I77" i="80"/>
  <c r="F77" i="80"/>
  <c r="D77" i="80"/>
  <c r="O76" i="80"/>
  <c r="K76" i="80"/>
  <c r="I76" i="80"/>
  <c r="F76" i="80"/>
  <c r="D76" i="80"/>
  <c r="O75" i="80"/>
  <c r="K75" i="80"/>
  <c r="I75" i="80"/>
  <c r="F75" i="80"/>
  <c r="D75" i="80"/>
  <c r="O74" i="80"/>
  <c r="K74" i="80"/>
  <c r="I74" i="80"/>
  <c r="F74" i="80"/>
  <c r="D74" i="80"/>
  <c r="O73" i="80"/>
  <c r="K73" i="80"/>
  <c r="I73" i="80"/>
  <c r="F73" i="80"/>
  <c r="D73" i="80"/>
  <c r="O72" i="80"/>
  <c r="K72" i="80"/>
  <c r="I72" i="80"/>
  <c r="F72" i="80"/>
  <c r="D72" i="80"/>
  <c r="O71" i="80"/>
  <c r="K71" i="80"/>
  <c r="I71" i="80"/>
  <c r="F71" i="80"/>
  <c r="D71" i="80"/>
  <c r="O70" i="80"/>
  <c r="K70" i="80"/>
  <c r="I70" i="80"/>
  <c r="F70" i="80"/>
  <c r="D70" i="80"/>
  <c r="O69" i="80"/>
  <c r="K69" i="80"/>
  <c r="I69" i="80"/>
  <c r="F69" i="80"/>
  <c r="D69" i="80"/>
  <c r="O68" i="80"/>
  <c r="K68" i="80"/>
  <c r="I68" i="80"/>
  <c r="F68" i="80"/>
  <c r="D68" i="80"/>
  <c r="O48" i="80"/>
  <c r="K48" i="80"/>
  <c r="I48" i="80"/>
  <c r="F48" i="80"/>
  <c r="D48" i="80"/>
  <c r="V47" i="80"/>
  <c r="O46" i="80"/>
  <c r="K46" i="80"/>
  <c r="I46" i="80"/>
  <c r="F46" i="80"/>
  <c r="D46" i="80"/>
  <c r="O45" i="80"/>
  <c r="K45" i="80"/>
  <c r="I45" i="80"/>
  <c r="F45" i="80"/>
  <c r="D45" i="80"/>
  <c r="O44" i="80"/>
  <c r="K44" i="80"/>
  <c r="I44" i="80"/>
  <c r="F44" i="80"/>
  <c r="D44" i="80"/>
  <c r="O43" i="80"/>
  <c r="K43" i="80"/>
  <c r="I43" i="80"/>
  <c r="F43" i="80"/>
  <c r="D43" i="80"/>
  <c r="O42" i="80"/>
  <c r="K42" i="80"/>
  <c r="I42" i="80"/>
  <c r="F42" i="80"/>
  <c r="D42" i="80"/>
  <c r="O41" i="80"/>
  <c r="K41" i="80"/>
  <c r="I41" i="80"/>
  <c r="F41" i="80"/>
  <c r="D41" i="80"/>
  <c r="O40" i="80"/>
  <c r="K40" i="80"/>
  <c r="I40" i="80"/>
  <c r="F40" i="80"/>
  <c r="D40" i="80"/>
  <c r="O39" i="80"/>
  <c r="K39" i="80"/>
  <c r="I39" i="80"/>
  <c r="F39" i="80"/>
  <c r="D39" i="80"/>
  <c r="O38" i="80"/>
  <c r="K38" i="80"/>
  <c r="I38" i="80"/>
  <c r="F38" i="80"/>
  <c r="D38" i="80"/>
  <c r="O37" i="80"/>
  <c r="K37" i="80"/>
  <c r="I37" i="80"/>
  <c r="F37" i="80"/>
  <c r="D37" i="80"/>
  <c r="O36" i="80"/>
  <c r="K36" i="80"/>
  <c r="I36" i="80"/>
  <c r="F36" i="80"/>
  <c r="D36" i="80"/>
  <c r="O35" i="80"/>
  <c r="K35" i="80"/>
  <c r="I35" i="80"/>
  <c r="F35" i="80"/>
  <c r="D35" i="80"/>
  <c r="O34" i="80"/>
  <c r="K34" i="80"/>
  <c r="I34" i="80"/>
  <c r="F34" i="80"/>
  <c r="D34" i="80"/>
  <c r="O33" i="80"/>
  <c r="K33" i="80"/>
  <c r="I33" i="80"/>
  <c r="F33" i="80"/>
  <c r="D33" i="80"/>
  <c r="O32" i="80"/>
  <c r="K32" i="80"/>
  <c r="I32" i="80"/>
  <c r="F32" i="80"/>
  <c r="D32" i="80"/>
  <c r="V31" i="80"/>
  <c r="O30" i="80"/>
  <c r="K30" i="80"/>
  <c r="I30" i="80"/>
  <c r="F30" i="80"/>
  <c r="D30" i="80"/>
  <c r="O29" i="80"/>
  <c r="K29" i="80"/>
  <c r="I29" i="80"/>
  <c r="F29" i="80"/>
  <c r="D29" i="80"/>
  <c r="O28" i="80"/>
  <c r="K28" i="80"/>
  <c r="I28" i="80"/>
  <c r="F28" i="80"/>
  <c r="D28" i="80"/>
  <c r="O27" i="80"/>
  <c r="K27" i="80"/>
  <c r="I27" i="80"/>
  <c r="F27" i="80"/>
  <c r="D27" i="80"/>
  <c r="O26" i="80"/>
  <c r="K26" i="80"/>
  <c r="I26" i="80"/>
  <c r="F26" i="80"/>
  <c r="D26" i="80"/>
  <c r="O25" i="80"/>
  <c r="K25" i="80"/>
  <c r="I25" i="80"/>
  <c r="F25" i="80"/>
  <c r="D25" i="80"/>
  <c r="O24" i="80"/>
  <c r="K24" i="80"/>
  <c r="I24" i="80"/>
  <c r="F24" i="80"/>
  <c r="D24" i="80"/>
  <c r="O11" i="80"/>
  <c r="K11" i="80"/>
  <c r="I11" i="80"/>
  <c r="I10" i="80" s="1"/>
  <c r="F11" i="80"/>
  <c r="D11" i="80"/>
  <c r="V10" i="80"/>
  <c r="F4" i="80"/>
  <c r="P6" i="80"/>
  <c r="F3" i="80" s="1"/>
  <c r="P6" i="79"/>
  <c r="I79" i="79"/>
  <c r="O74" i="79"/>
  <c r="K74" i="79"/>
  <c r="I74" i="79"/>
  <c r="F74" i="79"/>
  <c r="D74" i="79"/>
  <c r="O73" i="79"/>
  <c r="K73" i="79"/>
  <c r="I73" i="79"/>
  <c r="F73" i="79"/>
  <c r="D73" i="79"/>
  <c r="O72" i="79"/>
  <c r="K72" i="79"/>
  <c r="I72" i="79"/>
  <c r="F72" i="79"/>
  <c r="D72" i="79"/>
  <c r="O52" i="79"/>
  <c r="K52" i="79"/>
  <c r="I52" i="79"/>
  <c r="F52" i="79"/>
  <c r="D52" i="79"/>
  <c r="O51" i="79"/>
  <c r="K51" i="79"/>
  <c r="I51" i="79"/>
  <c r="F51" i="79"/>
  <c r="D51" i="79"/>
  <c r="O50" i="79"/>
  <c r="K50" i="79"/>
  <c r="I50" i="79"/>
  <c r="F50" i="79"/>
  <c r="D50" i="79"/>
  <c r="O49" i="79"/>
  <c r="K49" i="79"/>
  <c r="I49" i="79"/>
  <c r="F49" i="79"/>
  <c r="D49" i="79"/>
  <c r="O48" i="79"/>
  <c r="K48" i="79"/>
  <c r="I48" i="79"/>
  <c r="F48" i="79"/>
  <c r="D48" i="79"/>
  <c r="O47" i="79"/>
  <c r="K47" i="79"/>
  <c r="I47" i="79"/>
  <c r="F47" i="79"/>
  <c r="D47" i="79"/>
  <c r="O46" i="79"/>
  <c r="K46" i="79"/>
  <c r="I46" i="79"/>
  <c r="F46" i="79"/>
  <c r="D46" i="79"/>
  <c r="O45" i="79"/>
  <c r="K45" i="79"/>
  <c r="I45" i="79"/>
  <c r="F45" i="79"/>
  <c r="D45" i="79"/>
  <c r="O44" i="79"/>
  <c r="K44" i="79"/>
  <c r="I44" i="79"/>
  <c r="F44" i="79"/>
  <c r="D44" i="79"/>
  <c r="O43" i="79"/>
  <c r="K43" i="79"/>
  <c r="I43" i="79"/>
  <c r="F43" i="79"/>
  <c r="D43" i="79"/>
  <c r="O42" i="79"/>
  <c r="K42" i="79"/>
  <c r="I42" i="79"/>
  <c r="F42" i="79"/>
  <c r="D42" i="79"/>
  <c r="O63" i="79"/>
  <c r="K63" i="79"/>
  <c r="I63" i="79"/>
  <c r="F63" i="79"/>
  <c r="D63" i="79"/>
  <c r="O62" i="79"/>
  <c r="K62" i="79"/>
  <c r="I62" i="79"/>
  <c r="F62" i="79"/>
  <c r="D62" i="79"/>
  <c r="O61" i="79"/>
  <c r="K61" i="79"/>
  <c r="I61" i="79"/>
  <c r="F61" i="79"/>
  <c r="D61" i="79"/>
  <c r="O60" i="79"/>
  <c r="K60" i="79"/>
  <c r="I60" i="79"/>
  <c r="F60" i="79"/>
  <c r="D60" i="79"/>
  <c r="O59" i="79"/>
  <c r="K59" i="79"/>
  <c r="I59" i="79"/>
  <c r="F59" i="79"/>
  <c r="D59" i="79"/>
  <c r="O58" i="79"/>
  <c r="K58" i="79"/>
  <c r="I58" i="79"/>
  <c r="F58" i="79"/>
  <c r="D58" i="79"/>
  <c r="O57" i="79"/>
  <c r="K57" i="79"/>
  <c r="I57" i="79"/>
  <c r="F57" i="79"/>
  <c r="D57" i="79"/>
  <c r="O56" i="79"/>
  <c r="K56" i="79"/>
  <c r="I56" i="79"/>
  <c r="F56" i="79"/>
  <c r="D56" i="79"/>
  <c r="O55" i="79"/>
  <c r="K55" i="79"/>
  <c r="I55" i="79"/>
  <c r="F55" i="79"/>
  <c r="D55" i="79"/>
  <c r="O54" i="79"/>
  <c r="K54" i="79"/>
  <c r="I54" i="79"/>
  <c r="F54" i="79"/>
  <c r="D54" i="79"/>
  <c r="O53" i="79"/>
  <c r="K53" i="79"/>
  <c r="I53" i="79"/>
  <c r="F53" i="79"/>
  <c r="D53" i="79"/>
  <c r="O23" i="79"/>
  <c r="K23" i="79"/>
  <c r="I23" i="79"/>
  <c r="F23" i="79"/>
  <c r="D23" i="79"/>
  <c r="O22" i="79"/>
  <c r="K22" i="79"/>
  <c r="I22" i="79"/>
  <c r="F22" i="79"/>
  <c r="D22" i="79"/>
  <c r="O21" i="79"/>
  <c r="K21" i="79"/>
  <c r="I21" i="79"/>
  <c r="F21" i="79"/>
  <c r="D21" i="79"/>
  <c r="O17" i="79"/>
  <c r="K17" i="79"/>
  <c r="I17" i="79"/>
  <c r="F17" i="79"/>
  <c r="D17" i="79"/>
  <c r="O16" i="79"/>
  <c r="K16" i="79"/>
  <c r="I16" i="79"/>
  <c r="F16" i="79"/>
  <c r="D16" i="79"/>
  <c r="O15" i="79"/>
  <c r="K15" i="79"/>
  <c r="I15" i="79"/>
  <c r="F15" i="79"/>
  <c r="D15" i="79"/>
  <c r="O14" i="79"/>
  <c r="K14" i="79"/>
  <c r="I14" i="79"/>
  <c r="F14" i="79"/>
  <c r="D14" i="79"/>
  <c r="O13" i="79"/>
  <c r="K13" i="79"/>
  <c r="I13" i="79"/>
  <c r="F13" i="79"/>
  <c r="D13" i="79"/>
  <c r="O12" i="79"/>
  <c r="K12" i="79"/>
  <c r="I12" i="79"/>
  <c r="F12" i="79"/>
  <c r="D12" i="79"/>
  <c r="O83" i="79"/>
  <c r="K83" i="79"/>
  <c r="I83" i="79"/>
  <c r="F83" i="79"/>
  <c r="D83" i="79"/>
  <c r="O82" i="79"/>
  <c r="K82" i="79"/>
  <c r="I82" i="79"/>
  <c r="I81" i="79" s="1"/>
  <c r="F82" i="79"/>
  <c r="D82" i="79"/>
  <c r="V81" i="79"/>
  <c r="O80" i="79"/>
  <c r="K80" i="79"/>
  <c r="I80" i="79"/>
  <c r="F80" i="79"/>
  <c r="D80" i="79"/>
  <c r="V79" i="79"/>
  <c r="O78" i="79"/>
  <c r="K78" i="79"/>
  <c r="I78" i="79"/>
  <c r="F78" i="79"/>
  <c r="D78" i="79"/>
  <c r="O77" i="79"/>
  <c r="K77" i="79"/>
  <c r="I77" i="79"/>
  <c r="F77" i="79"/>
  <c r="D77" i="79"/>
  <c r="O76" i="79"/>
  <c r="K76" i="79"/>
  <c r="I76" i="79"/>
  <c r="F76" i="79"/>
  <c r="D76" i="79"/>
  <c r="O75" i="79"/>
  <c r="K75" i="79"/>
  <c r="I75" i="79"/>
  <c r="F75" i="79"/>
  <c r="D75" i="79"/>
  <c r="O71" i="79"/>
  <c r="K71" i="79"/>
  <c r="I71" i="79"/>
  <c r="F71" i="79"/>
  <c r="D71" i="79"/>
  <c r="O70" i="79"/>
  <c r="K70" i="79"/>
  <c r="I70" i="79"/>
  <c r="F70" i="79"/>
  <c r="D70" i="79"/>
  <c r="O69" i="79"/>
  <c r="K69" i="79"/>
  <c r="I69" i="79"/>
  <c r="F69" i="79"/>
  <c r="D69" i="79"/>
  <c r="O68" i="79"/>
  <c r="K68" i="79"/>
  <c r="I68" i="79"/>
  <c r="F68" i="79"/>
  <c r="D68" i="79"/>
  <c r="O67" i="79"/>
  <c r="K67" i="79"/>
  <c r="I67" i="79"/>
  <c r="F67" i="79"/>
  <c r="D67" i="79"/>
  <c r="O66" i="79"/>
  <c r="K66" i="79"/>
  <c r="I66" i="79"/>
  <c r="F66" i="79"/>
  <c r="D66" i="79"/>
  <c r="O65" i="79"/>
  <c r="K65" i="79"/>
  <c r="I65" i="79"/>
  <c r="F65" i="79"/>
  <c r="D65" i="79"/>
  <c r="O64" i="79"/>
  <c r="K64" i="79"/>
  <c r="I64" i="79"/>
  <c r="F64" i="79"/>
  <c r="D64" i="79"/>
  <c r="O41" i="79"/>
  <c r="K41" i="79"/>
  <c r="I41" i="79"/>
  <c r="I40" i="79" s="1"/>
  <c r="F41" i="79"/>
  <c r="D41" i="79"/>
  <c r="V40" i="79"/>
  <c r="O39" i="79"/>
  <c r="K39" i="79"/>
  <c r="I39" i="79"/>
  <c r="F39" i="79"/>
  <c r="D39" i="79"/>
  <c r="O38" i="79"/>
  <c r="K38" i="79"/>
  <c r="I38" i="79"/>
  <c r="F38" i="79"/>
  <c r="D38" i="79"/>
  <c r="O37" i="79"/>
  <c r="K37" i="79"/>
  <c r="I37" i="79"/>
  <c r="F37" i="79"/>
  <c r="D37" i="79"/>
  <c r="O36" i="79"/>
  <c r="K36" i="79"/>
  <c r="I36" i="79"/>
  <c r="F36" i="79"/>
  <c r="D36" i="79"/>
  <c r="O35" i="79"/>
  <c r="K35" i="79"/>
  <c r="I35" i="79"/>
  <c r="F35" i="79"/>
  <c r="D35" i="79"/>
  <c r="O34" i="79"/>
  <c r="K34" i="79"/>
  <c r="I34" i="79"/>
  <c r="F34" i="79"/>
  <c r="D34" i="79"/>
  <c r="O33" i="79"/>
  <c r="K33" i="79"/>
  <c r="I33" i="79"/>
  <c r="F33" i="79"/>
  <c r="D33" i="79"/>
  <c r="O32" i="79"/>
  <c r="K32" i="79"/>
  <c r="I32" i="79"/>
  <c r="F32" i="79"/>
  <c r="D32" i="79"/>
  <c r="O31" i="79"/>
  <c r="K31" i="79"/>
  <c r="I31" i="79"/>
  <c r="F31" i="79"/>
  <c r="D31" i="79"/>
  <c r="O30" i="79"/>
  <c r="K30" i="79"/>
  <c r="I30" i="79"/>
  <c r="F30" i="79"/>
  <c r="D30" i="79"/>
  <c r="O29" i="79"/>
  <c r="K29" i="79"/>
  <c r="I29" i="79"/>
  <c r="I28" i="79" s="1"/>
  <c r="F29" i="79"/>
  <c r="D29" i="79"/>
  <c r="V28" i="79"/>
  <c r="O27" i="79"/>
  <c r="K27" i="79"/>
  <c r="I27" i="79"/>
  <c r="F27" i="79"/>
  <c r="D27" i="79"/>
  <c r="O26" i="79"/>
  <c r="K26" i="79"/>
  <c r="I26" i="79"/>
  <c r="F26" i="79"/>
  <c r="D26" i="79"/>
  <c r="O25" i="79"/>
  <c r="K25" i="79"/>
  <c r="I25" i="79"/>
  <c r="F25" i="79"/>
  <c r="D25" i="79"/>
  <c r="O24" i="79"/>
  <c r="K24" i="79"/>
  <c r="I24" i="79"/>
  <c r="F24" i="79"/>
  <c r="D24" i="79"/>
  <c r="O20" i="79"/>
  <c r="K20" i="79"/>
  <c r="I20" i="79"/>
  <c r="F20" i="79"/>
  <c r="D20" i="79"/>
  <c r="O19" i="79"/>
  <c r="K19" i="79"/>
  <c r="I19" i="79"/>
  <c r="F19" i="79"/>
  <c r="D19" i="79"/>
  <c r="O18" i="79"/>
  <c r="K18" i="79"/>
  <c r="I18" i="79"/>
  <c r="F18" i="79"/>
  <c r="D18" i="79"/>
  <c r="O11" i="79"/>
  <c r="K11" i="79"/>
  <c r="I11" i="79"/>
  <c r="I10" i="79" s="1"/>
  <c r="F11" i="79"/>
  <c r="D11" i="79"/>
  <c r="V10" i="79"/>
  <c r="D9" i="79"/>
  <c r="T6" i="79"/>
  <c r="F4" i="79" s="1"/>
  <c r="F3" i="79"/>
  <c r="T6" i="78"/>
  <c r="P6" i="78"/>
  <c r="F55" i="78"/>
  <c r="F46" i="78"/>
  <c r="F32" i="78"/>
  <c r="F19" i="78"/>
  <c r="F10" i="78"/>
  <c r="O51" i="78"/>
  <c r="K51" i="78"/>
  <c r="I51" i="78"/>
  <c r="F51" i="78"/>
  <c r="D51" i="78"/>
  <c r="O50" i="78"/>
  <c r="K50" i="78"/>
  <c r="I50" i="78"/>
  <c r="F50" i="78"/>
  <c r="D50" i="78"/>
  <c r="O49" i="78"/>
  <c r="K49" i="78"/>
  <c r="I49" i="78"/>
  <c r="F49" i="78"/>
  <c r="D49" i="78"/>
  <c r="O48" i="78"/>
  <c r="K48" i="78"/>
  <c r="I48" i="78"/>
  <c r="F48" i="78"/>
  <c r="D48" i="78"/>
  <c r="O52" i="78"/>
  <c r="K52" i="78"/>
  <c r="I52" i="78"/>
  <c r="F52" i="78"/>
  <c r="D52" i="78"/>
  <c r="O58" i="78"/>
  <c r="K58" i="78"/>
  <c r="I58" i="78"/>
  <c r="F58" i="78"/>
  <c r="D58" i="78"/>
  <c r="O57" i="78"/>
  <c r="K57" i="78"/>
  <c r="I57" i="78"/>
  <c r="F57" i="78"/>
  <c r="D57" i="78"/>
  <c r="O56" i="78"/>
  <c r="K56" i="78"/>
  <c r="I56" i="78"/>
  <c r="F56" i="78"/>
  <c r="D56" i="78"/>
  <c r="V55" i="78"/>
  <c r="O54" i="78"/>
  <c r="K54" i="78"/>
  <c r="I54" i="78"/>
  <c r="F54" i="78"/>
  <c r="D54" i="78"/>
  <c r="O53" i="78"/>
  <c r="K53" i="78"/>
  <c r="I53" i="78"/>
  <c r="F53" i="78"/>
  <c r="D53" i="78"/>
  <c r="O47" i="78"/>
  <c r="K47" i="78"/>
  <c r="I47" i="78"/>
  <c r="F47" i="78"/>
  <c r="D47" i="78"/>
  <c r="V46" i="78"/>
  <c r="O45" i="78"/>
  <c r="K45" i="78"/>
  <c r="I45" i="78"/>
  <c r="F45" i="78"/>
  <c r="D45" i="78"/>
  <c r="O44" i="78"/>
  <c r="K44" i="78"/>
  <c r="I44" i="78"/>
  <c r="F44" i="78"/>
  <c r="D44" i="78"/>
  <c r="O43" i="78"/>
  <c r="K43" i="78"/>
  <c r="I43" i="78"/>
  <c r="F43" i="78"/>
  <c r="D43" i="78"/>
  <c r="O42" i="78"/>
  <c r="K42" i="78"/>
  <c r="I42" i="78"/>
  <c r="F42" i="78"/>
  <c r="D42" i="78"/>
  <c r="O41" i="78"/>
  <c r="K41" i="78"/>
  <c r="I41" i="78"/>
  <c r="F41" i="78"/>
  <c r="D41" i="78"/>
  <c r="O40" i="78"/>
  <c r="K40" i="78"/>
  <c r="I40" i="78"/>
  <c r="F40" i="78"/>
  <c r="D40" i="78"/>
  <c r="O39" i="78"/>
  <c r="K39" i="78"/>
  <c r="I39" i="78"/>
  <c r="F39" i="78"/>
  <c r="D39" i="78"/>
  <c r="O38" i="78"/>
  <c r="K38" i="78"/>
  <c r="I38" i="78"/>
  <c r="F38" i="78"/>
  <c r="D38" i="78"/>
  <c r="O37" i="78"/>
  <c r="K37" i="78"/>
  <c r="I37" i="78"/>
  <c r="F37" i="78"/>
  <c r="D37" i="78"/>
  <c r="O36" i="78"/>
  <c r="K36" i="78"/>
  <c r="I36" i="78"/>
  <c r="F36" i="78"/>
  <c r="D36" i="78"/>
  <c r="O35" i="78"/>
  <c r="K35" i="78"/>
  <c r="I35" i="78"/>
  <c r="F35" i="78"/>
  <c r="D35" i="78"/>
  <c r="O34" i="78"/>
  <c r="K34" i="78"/>
  <c r="I34" i="78"/>
  <c r="F34" i="78"/>
  <c r="D34" i="78"/>
  <c r="O33" i="78"/>
  <c r="K33" i="78"/>
  <c r="I33" i="78"/>
  <c r="F33" i="78"/>
  <c r="D33" i="78"/>
  <c r="V32" i="78"/>
  <c r="O31" i="78"/>
  <c r="K31" i="78"/>
  <c r="I31" i="78"/>
  <c r="F31" i="78"/>
  <c r="D31" i="78"/>
  <c r="O30" i="78"/>
  <c r="K30" i="78"/>
  <c r="I30" i="78"/>
  <c r="F30" i="78"/>
  <c r="D30" i="78"/>
  <c r="O29" i="78"/>
  <c r="K29" i="78"/>
  <c r="I29" i="78"/>
  <c r="F29" i="78"/>
  <c r="D29" i="78"/>
  <c r="O28" i="78"/>
  <c r="K28" i="78"/>
  <c r="I28" i="78"/>
  <c r="F28" i="78"/>
  <c r="D28" i="78"/>
  <c r="O27" i="78"/>
  <c r="K27" i="78"/>
  <c r="I27" i="78"/>
  <c r="F27" i="78"/>
  <c r="D27" i="78"/>
  <c r="O26" i="78"/>
  <c r="K26" i="78"/>
  <c r="I26" i="78"/>
  <c r="F26" i="78"/>
  <c r="D26" i="78"/>
  <c r="O25" i="78"/>
  <c r="K25" i="78"/>
  <c r="I25" i="78"/>
  <c r="F25" i="78"/>
  <c r="D25" i="78"/>
  <c r="O24" i="78"/>
  <c r="K24" i="78"/>
  <c r="I24" i="78"/>
  <c r="F24" i="78"/>
  <c r="D24" i="78"/>
  <c r="O23" i="78"/>
  <c r="K23" i="78"/>
  <c r="I23" i="78"/>
  <c r="F23" i="78"/>
  <c r="D23" i="78"/>
  <c r="O22" i="78"/>
  <c r="K22" i="78"/>
  <c r="I22" i="78"/>
  <c r="F22" i="78"/>
  <c r="D22" i="78"/>
  <c r="O21" i="78"/>
  <c r="K21" i="78"/>
  <c r="I21" i="78"/>
  <c r="F21" i="78"/>
  <c r="D21" i="78"/>
  <c r="O20" i="78"/>
  <c r="K20" i="78"/>
  <c r="I20" i="78"/>
  <c r="F20" i="78"/>
  <c r="D20" i="78"/>
  <c r="V19" i="78"/>
  <c r="O18" i="78"/>
  <c r="K18" i="78"/>
  <c r="I18" i="78"/>
  <c r="F18" i="78"/>
  <c r="D18" i="78"/>
  <c r="O17" i="78"/>
  <c r="K17" i="78"/>
  <c r="I17" i="78"/>
  <c r="F17" i="78"/>
  <c r="D17" i="78"/>
  <c r="O16" i="78"/>
  <c r="K16" i="78"/>
  <c r="I16" i="78"/>
  <c r="F16" i="78"/>
  <c r="D16" i="78"/>
  <c r="O15" i="78"/>
  <c r="K15" i="78"/>
  <c r="I15" i="78"/>
  <c r="F15" i="78"/>
  <c r="D15" i="78"/>
  <c r="O14" i="78"/>
  <c r="K14" i="78"/>
  <c r="I14" i="78"/>
  <c r="F14" i="78"/>
  <c r="D14" i="78"/>
  <c r="O13" i="78"/>
  <c r="K13" i="78"/>
  <c r="I13" i="78"/>
  <c r="F13" i="78"/>
  <c r="D13" i="78"/>
  <c r="O12" i="78"/>
  <c r="K12" i="78"/>
  <c r="I12" i="78"/>
  <c r="F12" i="78"/>
  <c r="D12" i="78"/>
  <c r="O11" i="78"/>
  <c r="K11" i="78"/>
  <c r="I11" i="78"/>
  <c r="F11" i="78"/>
  <c r="D11" i="78"/>
  <c r="V10" i="78"/>
  <c r="D9" i="78"/>
  <c r="F4" i="78"/>
  <c r="F3" i="78"/>
  <c r="V10" i="77"/>
  <c r="O60" i="77"/>
  <c r="P6" i="77"/>
  <c r="F64" i="77"/>
  <c r="F60" i="77"/>
  <c r="F37" i="77"/>
  <c r="F20" i="77"/>
  <c r="F10" i="77"/>
  <c r="O30" i="77"/>
  <c r="K30" i="77"/>
  <c r="I30" i="77"/>
  <c r="F30" i="77"/>
  <c r="D30" i="77"/>
  <c r="O29" i="77"/>
  <c r="K29" i="77"/>
  <c r="I29" i="77"/>
  <c r="F29" i="77"/>
  <c r="D29" i="77"/>
  <c r="O28" i="77"/>
  <c r="K28" i="77"/>
  <c r="I28" i="77"/>
  <c r="F28" i="77"/>
  <c r="D28" i="77"/>
  <c r="O27" i="77"/>
  <c r="K27" i="77"/>
  <c r="I27" i="77"/>
  <c r="F27" i="77"/>
  <c r="D27" i="77"/>
  <c r="O26" i="77"/>
  <c r="K26" i="77"/>
  <c r="I26" i="77"/>
  <c r="F26" i="77"/>
  <c r="D26" i="77"/>
  <c r="O67" i="77"/>
  <c r="K67" i="77"/>
  <c r="I67" i="77"/>
  <c r="F67" i="77"/>
  <c r="D67" i="77"/>
  <c r="O66" i="77"/>
  <c r="K66" i="77"/>
  <c r="I66" i="77"/>
  <c r="F66" i="77"/>
  <c r="D66" i="77"/>
  <c r="O65" i="77"/>
  <c r="K65" i="77"/>
  <c r="I65" i="77"/>
  <c r="F65" i="77"/>
  <c r="D65" i="77"/>
  <c r="V64" i="77"/>
  <c r="O63" i="77"/>
  <c r="K63" i="77"/>
  <c r="I63" i="77"/>
  <c r="F63" i="77"/>
  <c r="D63" i="77"/>
  <c r="O62" i="77"/>
  <c r="K62" i="77"/>
  <c r="I62" i="77"/>
  <c r="F62" i="77"/>
  <c r="D62" i="77"/>
  <c r="O61" i="77"/>
  <c r="K61" i="77"/>
  <c r="I61" i="77"/>
  <c r="F61" i="77"/>
  <c r="D61" i="77"/>
  <c r="V60" i="77"/>
  <c r="O59" i="77"/>
  <c r="K59" i="77"/>
  <c r="I59" i="77"/>
  <c r="F59" i="77"/>
  <c r="D59" i="77"/>
  <c r="O58" i="77"/>
  <c r="K58" i="77"/>
  <c r="I58" i="77"/>
  <c r="F58" i="77"/>
  <c r="D58" i="77"/>
  <c r="O57" i="77"/>
  <c r="K57" i="77"/>
  <c r="I57" i="77"/>
  <c r="F57" i="77"/>
  <c r="D57" i="77"/>
  <c r="O56" i="77"/>
  <c r="K56" i="77"/>
  <c r="I56" i="77"/>
  <c r="F56" i="77"/>
  <c r="D56" i="77"/>
  <c r="O55" i="77"/>
  <c r="K55" i="77"/>
  <c r="I55" i="77"/>
  <c r="F55" i="77"/>
  <c r="D55" i="77"/>
  <c r="O54" i="77"/>
  <c r="K54" i="77"/>
  <c r="I54" i="77"/>
  <c r="F54" i="77"/>
  <c r="D54" i="77"/>
  <c r="O53" i="77"/>
  <c r="K53" i="77"/>
  <c r="I53" i="77"/>
  <c r="F53" i="77"/>
  <c r="D53" i="77"/>
  <c r="O52" i="77"/>
  <c r="K52" i="77"/>
  <c r="I52" i="77"/>
  <c r="F52" i="77"/>
  <c r="D52" i="77"/>
  <c r="O51" i="77"/>
  <c r="K51" i="77"/>
  <c r="I51" i="77"/>
  <c r="F51" i="77"/>
  <c r="D51" i="77"/>
  <c r="O50" i="77"/>
  <c r="K50" i="77"/>
  <c r="I50" i="77"/>
  <c r="F50" i="77"/>
  <c r="D50" i="77"/>
  <c r="O49" i="77"/>
  <c r="K49" i="77"/>
  <c r="I49" i="77"/>
  <c r="F49" i="77"/>
  <c r="D49" i="77"/>
  <c r="O48" i="77"/>
  <c r="K48" i="77"/>
  <c r="I48" i="77"/>
  <c r="F48" i="77"/>
  <c r="D48" i="77"/>
  <c r="O47" i="77"/>
  <c r="K47" i="77"/>
  <c r="I47" i="77"/>
  <c r="F47" i="77"/>
  <c r="D47" i="77"/>
  <c r="O46" i="77"/>
  <c r="K46" i="77"/>
  <c r="I46" i="77"/>
  <c r="F46" i="77"/>
  <c r="D46" i="77"/>
  <c r="O45" i="77"/>
  <c r="K45" i="77"/>
  <c r="I45" i="77"/>
  <c r="F45" i="77"/>
  <c r="D45" i="77"/>
  <c r="O44" i="77"/>
  <c r="K44" i="77"/>
  <c r="I44" i="77"/>
  <c r="F44" i="77"/>
  <c r="D44" i="77"/>
  <c r="O43" i="77"/>
  <c r="K43" i="77"/>
  <c r="I43" i="77"/>
  <c r="F43" i="77"/>
  <c r="D43" i="77"/>
  <c r="O42" i="77"/>
  <c r="K42" i="77"/>
  <c r="I42" i="77"/>
  <c r="F42" i="77"/>
  <c r="D42" i="77"/>
  <c r="O41" i="77"/>
  <c r="K41" i="77"/>
  <c r="I41" i="77"/>
  <c r="F41" i="77"/>
  <c r="D41" i="77"/>
  <c r="O40" i="77"/>
  <c r="K40" i="77"/>
  <c r="I40" i="77"/>
  <c r="F40" i="77"/>
  <c r="D40" i="77"/>
  <c r="O39" i="77"/>
  <c r="K39" i="77"/>
  <c r="I39" i="77"/>
  <c r="F39" i="77"/>
  <c r="D39" i="77"/>
  <c r="O38" i="77"/>
  <c r="K38" i="77"/>
  <c r="I38" i="77"/>
  <c r="F38" i="77"/>
  <c r="D38" i="77"/>
  <c r="V37" i="77"/>
  <c r="O36" i="77"/>
  <c r="K36" i="77"/>
  <c r="I36" i="77"/>
  <c r="F36" i="77"/>
  <c r="D36" i="77"/>
  <c r="O35" i="77"/>
  <c r="K35" i="77"/>
  <c r="I35" i="77"/>
  <c r="F35" i="77"/>
  <c r="D35" i="77"/>
  <c r="O34" i="77"/>
  <c r="K34" i="77"/>
  <c r="I34" i="77"/>
  <c r="F34" i="77"/>
  <c r="D34" i="77"/>
  <c r="O33" i="77"/>
  <c r="K33" i="77"/>
  <c r="I33" i="77"/>
  <c r="F33" i="77"/>
  <c r="D33" i="77"/>
  <c r="O32" i="77"/>
  <c r="K32" i="77"/>
  <c r="I32" i="77"/>
  <c r="F32" i="77"/>
  <c r="D32" i="77"/>
  <c r="O31" i="77"/>
  <c r="K31" i="77"/>
  <c r="I31" i="77"/>
  <c r="F31" i="77"/>
  <c r="D31" i="77"/>
  <c r="O25" i="77"/>
  <c r="K25" i="77"/>
  <c r="I25" i="77"/>
  <c r="F25" i="77"/>
  <c r="D25" i="77"/>
  <c r="O24" i="77"/>
  <c r="K24" i="77"/>
  <c r="I24" i="77"/>
  <c r="F24" i="77"/>
  <c r="D24" i="77"/>
  <c r="O23" i="77"/>
  <c r="K23" i="77"/>
  <c r="I23" i="77"/>
  <c r="F23" i="77"/>
  <c r="D23" i="77"/>
  <c r="O22" i="77"/>
  <c r="K22" i="77"/>
  <c r="I22" i="77"/>
  <c r="F22" i="77"/>
  <c r="D22" i="77"/>
  <c r="O21" i="77"/>
  <c r="K21" i="77"/>
  <c r="I21" i="77"/>
  <c r="F21" i="77"/>
  <c r="D21" i="77"/>
  <c r="V20" i="77"/>
  <c r="O19" i="77"/>
  <c r="K19" i="77"/>
  <c r="I19" i="77"/>
  <c r="F19" i="77"/>
  <c r="D19" i="77"/>
  <c r="O18" i="77"/>
  <c r="K18" i="77"/>
  <c r="I18" i="77"/>
  <c r="F18" i="77"/>
  <c r="D18" i="77"/>
  <c r="O17" i="77"/>
  <c r="K17" i="77"/>
  <c r="I17" i="77"/>
  <c r="F17" i="77"/>
  <c r="D17" i="77"/>
  <c r="O16" i="77"/>
  <c r="K16" i="77"/>
  <c r="I16" i="77"/>
  <c r="F16" i="77"/>
  <c r="D16" i="77"/>
  <c r="O15" i="77"/>
  <c r="K15" i="77"/>
  <c r="I15" i="77"/>
  <c r="F15" i="77"/>
  <c r="D15" i="77"/>
  <c r="O14" i="77"/>
  <c r="K14" i="77"/>
  <c r="I14" i="77"/>
  <c r="F14" i="77"/>
  <c r="D14" i="77"/>
  <c r="O13" i="77"/>
  <c r="K13" i="77"/>
  <c r="I13" i="77"/>
  <c r="F13" i="77"/>
  <c r="D13" i="77"/>
  <c r="O12" i="77"/>
  <c r="K12" i="77"/>
  <c r="I12" i="77"/>
  <c r="F12" i="77"/>
  <c r="D12" i="77"/>
  <c r="O11" i="77"/>
  <c r="K11" i="77"/>
  <c r="I11" i="77"/>
  <c r="F11" i="77"/>
  <c r="D11" i="77"/>
  <c r="D9" i="77"/>
  <c r="T6" i="77"/>
  <c r="F4" i="77" s="1"/>
  <c r="F3" i="77"/>
  <c r="O11" i="76"/>
  <c r="P6" i="76"/>
  <c r="V10" i="76"/>
  <c r="V9" i="76" s="1"/>
  <c r="V22" i="76"/>
  <c r="V42" i="76"/>
  <c r="V64" i="76"/>
  <c r="V67" i="76"/>
  <c r="V66" i="76" s="1"/>
  <c r="V70" i="76"/>
  <c r="V77" i="76"/>
  <c r="V76" i="76" s="1"/>
  <c r="O107" i="76"/>
  <c r="O83" i="76"/>
  <c r="O77" i="76"/>
  <c r="O76" i="76" s="1"/>
  <c r="O70" i="76"/>
  <c r="O67" i="76"/>
  <c r="O22" i="76"/>
  <c r="O10" i="76"/>
  <c r="K107" i="76"/>
  <c r="I107" i="76"/>
  <c r="K104" i="76"/>
  <c r="I104" i="76"/>
  <c r="K93" i="76"/>
  <c r="I93" i="76"/>
  <c r="K87" i="76"/>
  <c r="I87" i="76"/>
  <c r="K83" i="76"/>
  <c r="I83" i="76"/>
  <c r="K77" i="76"/>
  <c r="K76" i="76" s="1"/>
  <c r="I77" i="76"/>
  <c r="I76" i="76" s="1"/>
  <c r="K70" i="76"/>
  <c r="I70" i="76"/>
  <c r="K67" i="76"/>
  <c r="I67" i="76"/>
  <c r="I66" i="76" s="1"/>
  <c r="K64" i="76"/>
  <c r="I64" i="76"/>
  <c r="K42" i="76"/>
  <c r="I42" i="76"/>
  <c r="K22" i="76"/>
  <c r="I22" i="76"/>
  <c r="K10" i="76"/>
  <c r="I10" i="76"/>
  <c r="F107" i="76"/>
  <c r="F104" i="76"/>
  <c r="F93" i="76"/>
  <c r="F87" i="76"/>
  <c r="F83" i="76"/>
  <c r="F77" i="76"/>
  <c r="F76" i="76" s="1"/>
  <c r="F70" i="76"/>
  <c r="F67" i="76"/>
  <c r="F64" i="76"/>
  <c r="F42" i="76"/>
  <c r="F22" i="76"/>
  <c r="F10" i="76"/>
  <c r="D76" i="76"/>
  <c r="D70" i="76"/>
  <c r="D67" i="76"/>
  <c r="D64" i="76"/>
  <c r="D42" i="76"/>
  <c r="D22" i="76"/>
  <c r="D10" i="76"/>
  <c r="D9" i="76"/>
  <c r="O81" i="76"/>
  <c r="K81" i="76"/>
  <c r="I81" i="76"/>
  <c r="F81" i="76"/>
  <c r="D81" i="76"/>
  <c r="O80" i="76"/>
  <c r="K80" i="76"/>
  <c r="I80" i="76"/>
  <c r="F80" i="76"/>
  <c r="D80" i="76"/>
  <c r="O79" i="76"/>
  <c r="K79" i="76"/>
  <c r="I79" i="76"/>
  <c r="F79" i="76"/>
  <c r="D79" i="76"/>
  <c r="O78" i="76"/>
  <c r="K78" i="76"/>
  <c r="I78" i="76"/>
  <c r="F78" i="76"/>
  <c r="D78" i="76"/>
  <c r="O73" i="76"/>
  <c r="K73" i="76"/>
  <c r="I73" i="76"/>
  <c r="F73" i="76"/>
  <c r="D73" i="76"/>
  <c r="O38" i="76"/>
  <c r="K38" i="76"/>
  <c r="I38" i="76"/>
  <c r="F38" i="76"/>
  <c r="D38" i="76"/>
  <c r="O37" i="76"/>
  <c r="K37" i="76"/>
  <c r="I37" i="76"/>
  <c r="F37" i="76"/>
  <c r="D37" i="76"/>
  <c r="O17" i="76"/>
  <c r="K17" i="76"/>
  <c r="I17" i="76"/>
  <c r="F17" i="76"/>
  <c r="D17" i="76"/>
  <c r="O16" i="76"/>
  <c r="K16" i="76"/>
  <c r="I16" i="76"/>
  <c r="F16" i="76"/>
  <c r="D16" i="76"/>
  <c r="O15" i="76"/>
  <c r="K15" i="76"/>
  <c r="I15" i="76"/>
  <c r="F15" i="76"/>
  <c r="D15" i="76"/>
  <c r="O108" i="76"/>
  <c r="K108" i="76"/>
  <c r="I108" i="76"/>
  <c r="F108" i="76"/>
  <c r="D108" i="76"/>
  <c r="V107" i="76"/>
  <c r="O106" i="76"/>
  <c r="K106" i="76"/>
  <c r="I106" i="76"/>
  <c r="F106" i="76"/>
  <c r="D106" i="76"/>
  <c r="O105" i="76"/>
  <c r="K105" i="76"/>
  <c r="I105" i="76"/>
  <c r="F105" i="76"/>
  <c r="D105" i="76"/>
  <c r="V104" i="76"/>
  <c r="O103" i="76"/>
  <c r="K103" i="76"/>
  <c r="I103" i="76"/>
  <c r="F103" i="76"/>
  <c r="D103" i="76"/>
  <c r="O102" i="76"/>
  <c r="K102" i="76"/>
  <c r="I102" i="76"/>
  <c r="F102" i="76"/>
  <c r="D102" i="76"/>
  <c r="O101" i="76"/>
  <c r="K101" i="76"/>
  <c r="I101" i="76"/>
  <c r="F101" i="76"/>
  <c r="D101" i="76"/>
  <c r="O100" i="76"/>
  <c r="K100" i="76"/>
  <c r="I100" i="76"/>
  <c r="F100" i="76"/>
  <c r="D100" i="76"/>
  <c r="O99" i="76"/>
  <c r="K99" i="76"/>
  <c r="I99" i="76"/>
  <c r="F99" i="76"/>
  <c r="D99" i="76"/>
  <c r="O98" i="76"/>
  <c r="K98" i="76"/>
  <c r="I98" i="76"/>
  <c r="F98" i="76"/>
  <c r="D98" i="76"/>
  <c r="O97" i="76"/>
  <c r="K97" i="76"/>
  <c r="I97" i="76"/>
  <c r="F97" i="76"/>
  <c r="D97" i="76"/>
  <c r="O96" i="76"/>
  <c r="K96" i="76"/>
  <c r="I96" i="76"/>
  <c r="F96" i="76"/>
  <c r="D96" i="76"/>
  <c r="O95" i="76"/>
  <c r="K95" i="76"/>
  <c r="I95" i="76"/>
  <c r="F95" i="76"/>
  <c r="D95" i="76"/>
  <c r="O94" i="76"/>
  <c r="K94" i="76"/>
  <c r="I94" i="76"/>
  <c r="F94" i="76"/>
  <c r="D94" i="76"/>
  <c r="V93" i="76"/>
  <c r="O92" i="76"/>
  <c r="K92" i="76"/>
  <c r="I92" i="76"/>
  <c r="F92" i="76"/>
  <c r="D92" i="76"/>
  <c r="O91" i="76"/>
  <c r="K91" i="76"/>
  <c r="I91" i="76"/>
  <c r="F91" i="76"/>
  <c r="D91" i="76"/>
  <c r="O90" i="76"/>
  <c r="K90" i="76"/>
  <c r="I90" i="76"/>
  <c r="F90" i="76"/>
  <c r="D90" i="76"/>
  <c r="O89" i="76"/>
  <c r="K89" i="76"/>
  <c r="I89" i="76"/>
  <c r="F89" i="76"/>
  <c r="D89" i="76"/>
  <c r="O88" i="76"/>
  <c r="K88" i="76"/>
  <c r="I88" i="76"/>
  <c r="F88" i="76"/>
  <c r="D88" i="76"/>
  <c r="V87" i="76"/>
  <c r="O86" i="76"/>
  <c r="K86" i="76"/>
  <c r="I86" i="76"/>
  <c r="F86" i="76"/>
  <c r="D86" i="76"/>
  <c r="O85" i="76"/>
  <c r="K85" i="76"/>
  <c r="I85" i="76"/>
  <c r="F85" i="76"/>
  <c r="D85" i="76"/>
  <c r="O84" i="76"/>
  <c r="K84" i="76"/>
  <c r="I84" i="76"/>
  <c r="F84" i="76"/>
  <c r="D84" i="76"/>
  <c r="V83" i="76"/>
  <c r="D82" i="76"/>
  <c r="O75" i="76"/>
  <c r="K75" i="76"/>
  <c r="I75" i="76"/>
  <c r="F75" i="76"/>
  <c r="D75" i="76"/>
  <c r="O74" i="76"/>
  <c r="K74" i="76"/>
  <c r="I74" i="76"/>
  <c r="F74" i="76"/>
  <c r="D74" i="76"/>
  <c r="O72" i="76"/>
  <c r="K72" i="76"/>
  <c r="I72" i="76"/>
  <c r="F72" i="76"/>
  <c r="D72" i="76"/>
  <c r="O71" i="76"/>
  <c r="K71" i="76"/>
  <c r="I71" i="76"/>
  <c r="F71" i="76"/>
  <c r="D71" i="76"/>
  <c r="O69" i="76"/>
  <c r="K69" i="76"/>
  <c r="I69" i="76"/>
  <c r="F69" i="76"/>
  <c r="D69" i="76"/>
  <c r="O68" i="76"/>
  <c r="K68" i="76"/>
  <c r="I68" i="76"/>
  <c r="F68" i="76"/>
  <c r="D68" i="76"/>
  <c r="O65" i="76"/>
  <c r="K65" i="76"/>
  <c r="I65" i="76"/>
  <c r="F65" i="76"/>
  <c r="D65" i="76"/>
  <c r="O63" i="76"/>
  <c r="K63" i="76"/>
  <c r="I63" i="76"/>
  <c r="F63" i="76"/>
  <c r="D63" i="76"/>
  <c r="O62" i="76"/>
  <c r="K62" i="76"/>
  <c r="I62" i="76"/>
  <c r="F62" i="76"/>
  <c r="D62" i="76"/>
  <c r="O61" i="76"/>
  <c r="K61" i="76"/>
  <c r="I61" i="76"/>
  <c r="F61" i="76"/>
  <c r="D61" i="76"/>
  <c r="O60" i="76"/>
  <c r="K60" i="76"/>
  <c r="I60" i="76"/>
  <c r="F60" i="76"/>
  <c r="D60" i="76"/>
  <c r="O59" i="76"/>
  <c r="K59" i="76"/>
  <c r="I59" i="76"/>
  <c r="F59" i="76"/>
  <c r="D59" i="76"/>
  <c r="O58" i="76"/>
  <c r="K58" i="76"/>
  <c r="I58" i="76"/>
  <c r="F58" i="76"/>
  <c r="D58" i="76"/>
  <c r="O57" i="76"/>
  <c r="K57" i="76"/>
  <c r="I57" i="76"/>
  <c r="F57" i="76"/>
  <c r="D57" i="76"/>
  <c r="O56" i="76"/>
  <c r="K56" i="76"/>
  <c r="I56" i="76"/>
  <c r="F56" i="76"/>
  <c r="D56" i="76"/>
  <c r="O55" i="76"/>
  <c r="K55" i="76"/>
  <c r="I55" i="76"/>
  <c r="F55" i="76"/>
  <c r="D55" i="76"/>
  <c r="O54" i="76"/>
  <c r="K54" i="76"/>
  <c r="I54" i="76"/>
  <c r="F54" i="76"/>
  <c r="D54" i="76"/>
  <c r="O53" i="76"/>
  <c r="K53" i="76"/>
  <c r="I53" i="76"/>
  <c r="F53" i="76"/>
  <c r="D53" i="76"/>
  <c r="O52" i="76"/>
  <c r="K52" i="76"/>
  <c r="I52" i="76"/>
  <c r="F52" i="76"/>
  <c r="D52" i="76"/>
  <c r="O51" i="76"/>
  <c r="K51" i="76"/>
  <c r="I51" i="76"/>
  <c r="F51" i="76"/>
  <c r="D51" i="76"/>
  <c r="O50" i="76"/>
  <c r="K50" i="76"/>
  <c r="I50" i="76"/>
  <c r="F50" i="76"/>
  <c r="D50" i="76"/>
  <c r="O49" i="76"/>
  <c r="K49" i="76"/>
  <c r="I49" i="76"/>
  <c r="F49" i="76"/>
  <c r="D49" i="76"/>
  <c r="O48" i="76"/>
  <c r="K48" i="76"/>
  <c r="I48" i="76"/>
  <c r="F48" i="76"/>
  <c r="D48" i="76"/>
  <c r="O47" i="76"/>
  <c r="K47" i="76"/>
  <c r="I47" i="76"/>
  <c r="F47" i="76"/>
  <c r="D47" i="76"/>
  <c r="O46" i="76"/>
  <c r="K46" i="76"/>
  <c r="I46" i="76"/>
  <c r="F46" i="76"/>
  <c r="D46" i="76"/>
  <c r="O45" i="76"/>
  <c r="K45" i="76"/>
  <c r="I45" i="76"/>
  <c r="F45" i="76"/>
  <c r="D45" i="76"/>
  <c r="O44" i="76"/>
  <c r="K44" i="76"/>
  <c r="I44" i="76"/>
  <c r="F44" i="76"/>
  <c r="D44" i="76"/>
  <c r="O43" i="76"/>
  <c r="K43" i="76"/>
  <c r="I43" i="76"/>
  <c r="F43" i="76"/>
  <c r="D43" i="76"/>
  <c r="O41" i="76"/>
  <c r="K41" i="76"/>
  <c r="I41" i="76"/>
  <c r="F41" i="76"/>
  <c r="D41" i="76"/>
  <c r="O40" i="76"/>
  <c r="K40" i="76"/>
  <c r="I40" i="76"/>
  <c r="F40" i="76"/>
  <c r="D40" i="76"/>
  <c r="O39" i="76"/>
  <c r="K39" i="76"/>
  <c r="I39" i="76"/>
  <c r="F39" i="76"/>
  <c r="D39" i="76"/>
  <c r="O36" i="76"/>
  <c r="K36" i="76"/>
  <c r="I36" i="76"/>
  <c r="F36" i="76"/>
  <c r="D36" i="76"/>
  <c r="O35" i="76"/>
  <c r="K35" i="76"/>
  <c r="I35" i="76"/>
  <c r="F35" i="76"/>
  <c r="D35" i="76"/>
  <c r="O34" i="76"/>
  <c r="K34" i="76"/>
  <c r="I34" i="76"/>
  <c r="F34" i="76"/>
  <c r="D34" i="76"/>
  <c r="O33" i="76"/>
  <c r="K33" i="76"/>
  <c r="I33" i="76"/>
  <c r="F33" i="76"/>
  <c r="D33" i="76"/>
  <c r="O32" i="76"/>
  <c r="K32" i="76"/>
  <c r="I32" i="76"/>
  <c r="F32" i="76"/>
  <c r="D32" i="76"/>
  <c r="O31" i="76"/>
  <c r="K31" i="76"/>
  <c r="I31" i="76"/>
  <c r="F31" i="76"/>
  <c r="D31" i="76"/>
  <c r="O30" i="76"/>
  <c r="K30" i="76"/>
  <c r="I30" i="76"/>
  <c r="F30" i="76"/>
  <c r="D30" i="76"/>
  <c r="O29" i="76"/>
  <c r="K29" i="76"/>
  <c r="I29" i="76"/>
  <c r="F29" i="76"/>
  <c r="D29" i="76"/>
  <c r="O28" i="76"/>
  <c r="K28" i="76"/>
  <c r="I28" i="76"/>
  <c r="F28" i="76"/>
  <c r="D28" i="76"/>
  <c r="O27" i="76"/>
  <c r="K27" i="76"/>
  <c r="I27" i="76"/>
  <c r="F27" i="76"/>
  <c r="D27" i="76"/>
  <c r="O26" i="76"/>
  <c r="K26" i="76"/>
  <c r="I26" i="76"/>
  <c r="F26" i="76"/>
  <c r="D26" i="76"/>
  <c r="O25" i="76"/>
  <c r="K25" i="76"/>
  <c r="I25" i="76"/>
  <c r="F25" i="76"/>
  <c r="D25" i="76"/>
  <c r="O24" i="76"/>
  <c r="K24" i="76"/>
  <c r="I24" i="76"/>
  <c r="F24" i="76"/>
  <c r="D24" i="76"/>
  <c r="O23" i="76"/>
  <c r="K23" i="76"/>
  <c r="I23" i="76"/>
  <c r="F23" i="76"/>
  <c r="D23" i="76"/>
  <c r="O21" i="76"/>
  <c r="K21" i="76"/>
  <c r="I21" i="76"/>
  <c r="F21" i="76"/>
  <c r="D21" i="76"/>
  <c r="O20" i="76"/>
  <c r="K20" i="76"/>
  <c r="I20" i="76"/>
  <c r="F20" i="76"/>
  <c r="D20" i="76"/>
  <c r="O19" i="76"/>
  <c r="K19" i="76"/>
  <c r="I19" i="76"/>
  <c r="F19" i="76"/>
  <c r="D19" i="76"/>
  <c r="O18" i="76"/>
  <c r="K18" i="76"/>
  <c r="I18" i="76"/>
  <c r="F18" i="76"/>
  <c r="D18" i="76"/>
  <c r="O14" i="76"/>
  <c r="K14" i="76"/>
  <c r="I14" i="76"/>
  <c r="F14" i="76"/>
  <c r="D14" i="76"/>
  <c r="O13" i="76"/>
  <c r="K13" i="76"/>
  <c r="I13" i="76"/>
  <c r="F13" i="76"/>
  <c r="D13" i="76"/>
  <c r="O12" i="76"/>
  <c r="K12" i="76"/>
  <c r="I12" i="76"/>
  <c r="F12" i="76"/>
  <c r="D12" i="76"/>
  <c r="K11" i="76"/>
  <c r="I11" i="76"/>
  <c r="F11" i="76"/>
  <c r="D11" i="76"/>
  <c r="T6" i="76"/>
  <c r="F4" i="76" s="1"/>
  <c r="F3" i="76"/>
  <c r="D65" i="75"/>
  <c r="D41" i="75"/>
  <c r="D24" i="75"/>
  <c r="D10" i="75"/>
  <c r="P6" i="75"/>
  <c r="F3" i="75" s="1"/>
  <c r="O65" i="75"/>
  <c r="O41" i="75"/>
  <c r="O24" i="75"/>
  <c r="O10" i="75"/>
  <c r="V9" i="75"/>
  <c r="D9" i="75"/>
  <c r="O37" i="75"/>
  <c r="K37" i="75"/>
  <c r="I37" i="75"/>
  <c r="F37" i="75"/>
  <c r="D37" i="75"/>
  <c r="O36" i="75"/>
  <c r="K36" i="75"/>
  <c r="I36" i="75"/>
  <c r="F36" i="75"/>
  <c r="D36" i="75"/>
  <c r="O69" i="75"/>
  <c r="K69" i="75"/>
  <c r="I69" i="75"/>
  <c r="F69" i="75"/>
  <c r="D69" i="75"/>
  <c r="O68" i="75"/>
  <c r="K68" i="75"/>
  <c r="I68" i="75"/>
  <c r="F68" i="75"/>
  <c r="D68" i="75"/>
  <c r="O67" i="75"/>
  <c r="K67" i="75"/>
  <c r="I67" i="75"/>
  <c r="F67" i="75"/>
  <c r="D67" i="75"/>
  <c r="O66" i="75"/>
  <c r="K66" i="75"/>
  <c r="I66" i="75"/>
  <c r="F66" i="75"/>
  <c r="D66" i="75"/>
  <c r="V65" i="75"/>
  <c r="O64" i="75"/>
  <c r="K64" i="75"/>
  <c r="I64" i="75"/>
  <c r="F64" i="75"/>
  <c r="D64" i="75"/>
  <c r="O63" i="75"/>
  <c r="K63" i="75"/>
  <c r="I63" i="75"/>
  <c r="F63" i="75"/>
  <c r="D63" i="75"/>
  <c r="O62" i="75"/>
  <c r="K62" i="75"/>
  <c r="I62" i="75"/>
  <c r="F62" i="75"/>
  <c r="D62" i="75"/>
  <c r="O61" i="75"/>
  <c r="K61" i="75"/>
  <c r="I61" i="75"/>
  <c r="F61" i="75"/>
  <c r="D61" i="75"/>
  <c r="O60" i="75"/>
  <c r="K60" i="75"/>
  <c r="I60" i="75"/>
  <c r="F60" i="75"/>
  <c r="D60" i="75"/>
  <c r="O59" i="75"/>
  <c r="K59" i="75"/>
  <c r="I59" i="75"/>
  <c r="F59" i="75"/>
  <c r="D59" i="75"/>
  <c r="O58" i="75"/>
  <c r="K58" i="75"/>
  <c r="I58" i="75"/>
  <c r="F58" i="75"/>
  <c r="D58" i="75"/>
  <c r="O57" i="75"/>
  <c r="K57" i="75"/>
  <c r="I57" i="75"/>
  <c r="F57" i="75"/>
  <c r="D57" i="75"/>
  <c r="O56" i="75"/>
  <c r="K56" i="75"/>
  <c r="I56" i="75"/>
  <c r="F56" i="75"/>
  <c r="D56" i="75"/>
  <c r="O55" i="75"/>
  <c r="K55" i="75"/>
  <c r="I55" i="75"/>
  <c r="F55" i="75"/>
  <c r="D55" i="75"/>
  <c r="O54" i="75"/>
  <c r="K54" i="75"/>
  <c r="I54" i="75"/>
  <c r="F54" i="75"/>
  <c r="D54" i="75"/>
  <c r="O53" i="75"/>
  <c r="K53" i="75"/>
  <c r="I53" i="75"/>
  <c r="F53" i="75"/>
  <c r="D53" i="75"/>
  <c r="O52" i="75"/>
  <c r="K52" i="75"/>
  <c r="I52" i="75"/>
  <c r="F52" i="75"/>
  <c r="D52" i="75"/>
  <c r="O51" i="75"/>
  <c r="K51" i="75"/>
  <c r="I51" i="75"/>
  <c r="F51" i="75"/>
  <c r="D51" i="75"/>
  <c r="O50" i="75"/>
  <c r="K50" i="75"/>
  <c r="I50" i="75"/>
  <c r="F50" i="75"/>
  <c r="D50" i="75"/>
  <c r="O49" i="75"/>
  <c r="K49" i="75"/>
  <c r="I49" i="75"/>
  <c r="F49" i="75"/>
  <c r="D49" i="75"/>
  <c r="O48" i="75"/>
  <c r="K48" i="75"/>
  <c r="I48" i="75"/>
  <c r="F48" i="75"/>
  <c r="D48" i="75"/>
  <c r="O47" i="75"/>
  <c r="K47" i="75"/>
  <c r="I47" i="75"/>
  <c r="F47" i="75"/>
  <c r="D47" i="75"/>
  <c r="O46" i="75"/>
  <c r="K46" i="75"/>
  <c r="I46" i="75"/>
  <c r="F46" i="75"/>
  <c r="D46" i="75"/>
  <c r="O45" i="75"/>
  <c r="K45" i="75"/>
  <c r="I45" i="75"/>
  <c r="F45" i="75"/>
  <c r="D45" i="75"/>
  <c r="O44" i="75"/>
  <c r="K44" i="75"/>
  <c r="I44" i="75"/>
  <c r="F44" i="75"/>
  <c r="D44" i="75"/>
  <c r="O43" i="75"/>
  <c r="K43" i="75"/>
  <c r="I43" i="75"/>
  <c r="F43" i="75"/>
  <c r="D43" i="75"/>
  <c r="O42" i="75"/>
  <c r="K42" i="75"/>
  <c r="I42" i="75"/>
  <c r="F42" i="75"/>
  <c r="D42" i="75"/>
  <c r="V41" i="75"/>
  <c r="O40" i="75"/>
  <c r="K40" i="75"/>
  <c r="I40" i="75"/>
  <c r="F40" i="75"/>
  <c r="D40" i="75"/>
  <c r="O39" i="75"/>
  <c r="K39" i="75"/>
  <c r="I39" i="75"/>
  <c r="F39" i="75"/>
  <c r="D39" i="75"/>
  <c r="O38" i="75"/>
  <c r="K38" i="75"/>
  <c r="I38" i="75"/>
  <c r="F38" i="75"/>
  <c r="D38" i="75"/>
  <c r="O35" i="75"/>
  <c r="K35" i="75"/>
  <c r="I35" i="75"/>
  <c r="F35" i="75"/>
  <c r="D35" i="75"/>
  <c r="O34" i="75"/>
  <c r="K34" i="75"/>
  <c r="I34" i="75"/>
  <c r="F34" i="75"/>
  <c r="D34" i="75"/>
  <c r="O33" i="75"/>
  <c r="K33" i="75"/>
  <c r="I33" i="75"/>
  <c r="F33" i="75"/>
  <c r="D33" i="75"/>
  <c r="O32" i="75"/>
  <c r="K32" i="75"/>
  <c r="I32" i="75"/>
  <c r="F32" i="75"/>
  <c r="D32" i="75"/>
  <c r="O31" i="75"/>
  <c r="K31" i="75"/>
  <c r="I31" i="75"/>
  <c r="F31" i="75"/>
  <c r="D31" i="75"/>
  <c r="O30" i="75"/>
  <c r="K30" i="75"/>
  <c r="I30" i="75"/>
  <c r="F30" i="75"/>
  <c r="D30" i="75"/>
  <c r="O29" i="75"/>
  <c r="K29" i="75"/>
  <c r="I29" i="75"/>
  <c r="F29" i="75"/>
  <c r="D29" i="75"/>
  <c r="O28" i="75"/>
  <c r="K28" i="75"/>
  <c r="I28" i="75"/>
  <c r="F28" i="75"/>
  <c r="D28" i="75"/>
  <c r="O27" i="75"/>
  <c r="K27" i="75"/>
  <c r="I27" i="75"/>
  <c r="F27" i="75"/>
  <c r="D27" i="75"/>
  <c r="O26" i="75"/>
  <c r="K26" i="75"/>
  <c r="I26" i="75"/>
  <c r="F26" i="75"/>
  <c r="D26" i="75"/>
  <c r="O25" i="75"/>
  <c r="K25" i="75"/>
  <c r="I25" i="75"/>
  <c r="F25" i="75"/>
  <c r="D25" i="75"/>
  <c r="V24" i="75"/>
  <c r="O23" i="75"/>
  <c r="K23" i="75"/>
  <c r="I23" i="75"/>
  <c r="F23" i="75"/>
  <c r="D23" i="75"/>
  <c r="O22" i="75"/>
  <c r="K22" i="75"/>
  <c r="I22" i="75"/>
  <c r="F22" i="75"/>
  <c r="D22" i="75"/>
  <c r="O21" i="75"/>
  <c r="K21" i="75"/>
  <c r="I21" i="75"/>
  <c r="F21" i="75"/>
  <c r="D21" i="75"/>
  <c r="O20" i="75"/>
  <c r="K20" i="75"/>
  <c r="I20" i="75"/>
  <c r="F20" i="75"/>
  <c r="D20" i="75"/>
  <c r="O19" i="75"/>
  <c r="K19" i="75"/>
  <c r="I19" i="75"/>
  <c r="F19" i="75"/>
  <c r="D19" i="75"/>
  <c r="O18" i="75"/>
  <c r="K18" i="75"/>
  <c r="I18" i="75"/>
  <c r="F18" i="75"/>
  <c r="D18" i="75"/>
  <c r="O17" i="75"/>
  <c r="K17" i="75"/>
  <c r="I17" i="75"/>
  <c r="F17" i="75"/>
  <c r="D17" i="75"/>
  <c r="O16" i="75"/>
  <c r="K16" i="75"/>
  <c r="I16" i="75"/>
  <c r="F16" i="75"/>
  <c r="D16" i="75"/>
  <c r="O15" i="75"/>
  <c r="K15" i="75"/>
  <c r="I15" i="75"/>
  <c r="F15" i="75"/>
  <c r="D15" i="75"/>
  <c r="O14" i="75"/>
  <c r="K14" i="75"/>
  <c r="I14" i="75"/>
  <c r="F14" i="75"/>
  <c r="D14" i="75"/>
  <c r="O13" i="75"/>
  <c r="K13" i="75"/>
  <c r="I13" i="75"/>
  <c r="F13" i="75"/>
  <c r="D13" i="75"/>
  <c r="O12" i="75"/>
  <c r="K12" i="75"/>
  <c r="I12" i="75"/>
  <c r="F12" i="75"/>
  <c r="D12" i="75"/>
  <c r="O11" i="75"/>
  <c r="K11" i="75"/>
  <c r="I11" i="75"/>
  <c r="F11" i="75"/>
  <c r="D11" i="75"/>
  <c r="V10" i="75"/>
  <c r="T6" i="75"/>
  <c r="F4" i="75" s="1"/>
  <c r="P6" i="74"/>
  <c r="F106" i="74"/>
  <c r="F77" i="74"/>
  <c r="F40" i="74"/>
  <c r="F25" i="74"/>
  <c r="F10" i="74"/>
  <c r="O92" i="74"/>
  <c r="K92" i="74"/>
  <c r="I92" i="74"/>
  <c r="F92" i="74"/>
  <c r="D92" i="74"/>
  <c r="O91" i="74"/>
  <c r="K91" i="74"/>
  <c r="I91" i="74"/>
  <c r="F91" i="74"/>
  <c r="D91" i="74"/>
  <c r="O90" i="74"/>
  <c r="K90" i="74"/>
  <c r="I90" i="74"/>
  <c r="F90" i="74"/>
  <c r="D90" i="74"/>
  <c r="O89" i="74"/>
  <c r="K89" i="74"/>
  <c r="I89" i="74"/>
  <c r="F89" i="74"/>
  <c r="D89" i="74"/>
  <c r="O88" i="74"/>
  <c r="K88" i="74"/>
  <c r="I88" i="74"/>
  <c r="F88" i="74"/>
  <c r="D88" i="74"/>
  <c r="O87" i="74"/>
  <c r="K87" i="74"/>
  <c r="I87" i="74"/>
  <c r="F87" i="74"/>
  <c r="D87" i="74"/>
  <c r="O86" i="74"/>
  <c r="K86" i="74"/>
  <c r="I86" i="74"/>
  <c r="F86" i="74"/>
  <c r="D86" i="74"/>
  <c r="O85" i="74"/>
  <c r="K85" i="74"/>
  <c r="I85" i="74"/>
  <c r="F85" i="74"/>
  <c r="D85" i="74"/>
  <c r="O84" i="74"/>
  <c r="K84" i="74"/>
  <c r="I84" i="74"/>
  <c r="F84" i="74"/>
  <c r="D84" i="74"/>
  <c r="O83" i="74"/>
  <c r="K83" i="74"/>
  <c r="I83" i="74"/>
  <c r="F83" i="74"/>
  <c r="D83" i="74"/>
  <c r="O82" i="74"/>
  <c r="K82" i="74"/>
  <c r="I82" i="74"/>
  <c r="F82" i="74"/>
  <c r="D82" i="74"/>
  <c r="O81" i="74"/>
  <c r="K81" i="74"/>
  <c r="I81" i="74"/>
  <c r="F81" i="74"/>
  <c r="D81" i="74"/>
  <c r="O80" i="74"/>
  <c r="K80" i="74"/>
  <c r="I80" i="74"/>
  <c r="F80" i="74"/>
  <c r="D80" i="74"/>
  <c r="O79" i="74"/>
  <c r="K79" i="74"/>
  <c r="I79" i="74"/>
  <c r="F79" i="74"/>
  <c r="D79" i="74"/>
  <c r="O99" i="74"/>
  <c r="K99" i="74"/>
  <c r="I99" i="74"/>
  <c r="F99" i="74"/>
  <c r="D99" i="74"/>
  <c r="O98" i="74"/>
  <c r="K98" i="74"/>
  <c r="I98" i="74"/>
  <c r="F98" i="74"/>
  <c r="D98" i="74"/>
  <c r="O97" i="74"/>
  <c r="K97" i="74"/>
  <c r="I97" i="74"/>
  <c r="F97" i="74"/>
  <c r="D97" i="74"/>
  <c r="O96" i="74"/>
  <c r="K96" i="74"/>
  <c r="I96" i="74"/>
  <c r="F96" i="74"/>
  <c r="D96" i="74"/>
  <c r="O95" i="74"/>
  <c r="K95" i="74"/>
  <c r="I95" i="74"/>
  <c r="F95" i="74"/>
  <c r="D95" i="74"/>
  <c r="O94" i="74"/>
  <c r="K94" i="74"/>
  <c r="I94" i="74"/>
  <c r="F94" i="74"/>
  <c r="D94" i="74"/>
  <c r="O93" i="74"/>
  <c r="K93" i="74"/>
  <c r="I93" i="74"/>
  <c r="F93" i="74"/>
  <c r="D93" i="74"/>
  <c r="O63" i="74"/>
  <c r="K63" i="74"/>
  <c r="I63" i="74"/>
  <c r="F63" i="74"/>
  <c r="D63" i="74"/>
  <c r="O62" i="74"/>
  <c r="K62" i="74"/>
  <c r="I62" i="74"/>
  <c r="F62" i="74"/>
  <c r="D62" i="74"/>
  <c r="O61" i="74"/>
  <c r="K61" i="74"/>
  <c r="I61" i="74"/>
  <c r="F61" i="74"/>
  <c r="D61" i="74"/>
  <c r="O60" i="74"/>
  <c r="K60" i="74"/>
  <c r="I60" i="74"/>
  <c r="F60" i="74"/>
  <c r="D60" i="74"/>
  <c r="O59" i="74"/>
  <c r="K59" i="74"/>
  <c r="I59" i="74"/>
  <c r="F59" i="74"/>
  <c r="D59" i="74"/>
  <c r="O58" i="74"/>
  <c r="K58" i="74"/>
  <c r="I58" i="74"/>
  <c r="F58" i="74"/>
  <c r="D58" i="74"/>
  <c r="O57" i="74"/>
  <c r="K57" i="74"/>
  <c r="I57" i="74"/>
  <c r="F57" i="74"/>
  <c r="D57" i="74"/>
  <c r="O56" i="74"/>
  <c r="K56" i="74"/>
  <c r="I56" i="74"/>
  <c r="F56" i="74"/>
  <c r="D56" i="74"/>
  <c r="O55" i="74"/>
  <c r="K55" i="74"/>
  <c r="I55" i="74"/>
  <c r="F55" i="74"/>
  <c r="D55" i="74"/>
  <c r="O54" i="74"/>
  <c r="K54" i="74"/>
  <c r="I54" i="74"/>
  <c r="F54" i="74"/>
  <c r="D54" i="74"/>
  <c r="O53" i="74"/>
  <c r="K53" i="74"/>
  <c r="I53" i="74"/>
  <c r="F53" i="74"/>
  <c r="D53" i="74"/>
  <c r="O52" i="74"/>
  <c r="K52" i="74"/>
  <c r="I52" i="74"/>
  <c r="F52" i="74"/>
  <c r="D52" i="74"/>
  <c r="O51" i="74"/>
  <c r="K51" i="74"/>
  <c r="I51" i="74"/>
  <c r="F51" i="74"/>
  <c r="D51" i="74"/>
  <c r="O50" i="74"/>
  <c r="K50" i="74"/>
  <c r="I50" i="74"/>
  <c r="F50" i="74"/>
  <c r="D50" i="74"/>
  <c r="O66" i="74"/>
  <c r="K66" i="74"/>
  <c r="I66" i="74"/>
  <c r="F66" i="74"/>
  <c r="D66" i="74"/>
  <c r="O65" i="74"/>
  <c r="K65" i="74"/>
  <c r="I65" i="74"/>
  <c r="F65" i="74"/>
  <c r="D65" i="74"/>
  <c r="O64" i="74"/>
  <c r="K64" i="74"/>
  <c r="I64" i="74"/>
  <c r="F64" i="74"/>
  <c r="D64" i="74"/>
  <c r="O49" i="74"/>
  <c r="K49" i="74"/>
  <c r="I49" i="74"/>
  <c r="F49" i="74"/>
  <c r="D49" i="74"/>
  <c r="O48" i="74"/>
  <c r="K48" i="74"/>
  <c r="I48" i="74"/>
  <c r="F48" i="74"/>
  <c r="D48" i="74"/>
  <c r="O47" i="74"/>
  <c r="K47" i="74"/>
  <c r="I47" i="74"/>
  <c r="F47" i="74"/>
  <c r="D47" i="74"/>
  <c r="O46" i="74"/>
  <c r="K46" i="74"/>
  <c r="I46" i="74"/>
  <c r="F46" i="74"/>
  <c r="D46" i="74"/>
  <c r="O45" i="74"/>
  <c r="K45" i="74"/>
  <c r="I45" i="74"/>
  <c r="F45" i="74"/>
  <c r="D45" i="74"/>
  <c r="O44" i="74"/>
  <c r="K44" i="74"/>
  <c r="I44" i="74"/>
  <c r="F44" i="74"/>
  <c r="D44" i="74"/>
  <c r="O43" i="74"/>
  <c r="K43" i="74"/>
  <c r="I43" i="74"/>
  <c r="F43" i="74"/>
  <c r="D43" i="74"/>
  <c r="O42" i="74"/>
  <c r="K42" i="74"/>
  <c r="I42" i="74"/>
  <c r="F42" i="74"/>
  <c r="D42" i="74"/>
  <c r="O35" i="74"/>
  <c r="K35" i="74"/>
  <c r="I35" i="74"/>
  <c r="F35" i="74"/>
  <c r="D35" i="74"/>
  <c r="O34" i="74"/>
  <c r="K34" i="74"/>
  <c r="I34" i="74"/>
  <c r="F34" i="74"/>
  <c r="D34" i="74"/>
  <c r="O33" i="74"/>
  <c r="K33" i="74"/>
  <c r="I33" i="74"/>
  <c r="F33" i="74"/>
  <c r="D33" i="74"/>
  <c r="O22" i="74"/>
  <c r="K22" i="74"/>
  <c r="I22" i="74"/>
  <c r="F22" i="74"/>
  <c r="D22" i="74"/>
  <c r="O107" i="74"/>
  <c r="K107" i="74"/>
  <c r="I107" i="74"/>
  <c r="F107" i="74"/>
  <c r="D107" i="74"/>
  <c r="V106" i="74"/>
  <c r="O105" i="74"/>
  <c r="K105" i="74"/>
  <c r="I105" i="74"/>
  <c r="F105" i="74"/>
  <c r="D105" i="74"/>
  <c r="O104" i="74"/>
  <c r="K104" i="74"/>
  <c r="I104" i="74"/>
  <c r="F104" i="74"/>
  <c r="D104" i="74"/>
  <c r="O103" i="74"/>
  <c r="K103" i="74"/>
  <c r="I103" i="74"/>
  <c r="F103" i="74"/>
  <c r="D103" i="74"/>
  <c r="O102" i="74"/>
  <c r="K102" i="74"/>
  <c r="I102" i="74"/>
  <c r="F102" i="74"/>
  <c r="D102" i="74"/>
  <c r="O101" i="74"/>
  <c r="K101" i="74"/>
  <c r="I101" i="74"/>
  <c r="F101" i="74"/>
  <c r="D101" i="74"/>
  <c r="O100" i="74"/>
  <c r="K100" i="74"/>
  <c r="I100" i="74"/>
  <c r="F100" i="74"/>
  <c r="D100" i="74"/>
  <c r="O78" i="74"/>
  <c r="K78" i="74"/>
  <c r="I78" i="74"/>
  <c r="F78" i="74"/>
  <c r="D78" i="74"/>
  <c r="V77" i="74"/>
  <c r="O76" i="74"/>
  <c r="K76" i="74"/>
  <c r="I76" i="74"/>
  <c r="F76" i="74"/>
  <c r="D76" i="74"/>
  <c r="O75" i="74"/>
  <c r="K75" i="74"/>
  <c r="I75" i="74"/>
  <c r="F75" i="74"/>
  <c r="D75" i="74"/>
  <c r="O74" i="74"/>
  <c r="K74" i="74"/>
  <c r="I74" i="74"/>
  <c r="F74" i="74"/>
  <c r="D74" i="74"/>
  <c r="O73" i="74"/>
  <c r="K73" i="74"/>
  <c r="I73" i="74"/>
  <c r="F73" i="74"/>
  <c r="D73" i="74"/>
  <c r="O72" i="74"/>
  <c r="K72" i="74"/>
  <c r="I72" i="74"/>
  <c r="F72" i="74"/>
  <c r="D72" i="74"/>
  <c r="O71" i="74"/>
  <c r="K71" i="74"/>
  <c r="I71" i="74"/>
  <c r="F71" i="74"/>
  <c r="D71" i="74"/>
  <c r="O70" i="74"/>
  <c r="K70" i="74"/>
  <c r="I70" i="74"/>
  <c r="F70" i="74"/>
  <c r="D70" i="74"/>
  <c r="O69" i="74"/>
  <c r="K69" i="74"/>
  <c r="I69" i="74"/>
  <c r="F69" i="74"/>
  <c r="D69" i="74"/>
  <c r="O68" i="74"/>
  <c r="K68" i="74"/>
  <c r="I68" i="74"/>
  <c r="F68" i="74"/>
  <c r="D68" i="74"/>
  <c r="O67" i="74"/>
  <c r="K67" i="74"/>
  <c r="I67" i="74"/>
  <c r="F67" i="74"/>
  <c r="D67" i="74"/>
  <c r="O41" i="74"/>
  <c r="K41" i="74"/>
  <c r="I41" i="74"/>
  <c r="F41" i="74"/>
  <c r="D41" i="74"/>
  <c r="V40" i="74"/>
  <c r="O39" i="74"/>
  <c r="K39" i="74"/>
  <c r="I39" i="74"/>
  <c r="F39" i="74"/>
  <c r="D39" i="74"/>
  <c r="O38" i="74"/>
  <c r="K38" i="74"/>
  <c r="I38" i="74"/>
  <c r="F38" i="74"/>
  <c r="D38" i="74"/>
  <c r="O37" i="74"/>
  <c r="K37" i="74"/>
  <c r="I37" i="74"/>
  <c r="F37" i="74"/>
  <c r="D37" i="74"/>
  <c r="O36" i="74"/>
  <c r="K36" i="74"/>
  <c r="I36" i="74"/>
  <c r="F36" i="74"/>
  <c r="D36" i="74"/>
  <c r="O32" i="74"/>
  <c r="K32" i="74"/>
  <c r="I32" i="74"/>
  <c r="F32" i="74"/>
  <c r="D32" i="74"/>
  <c r="O31" i="74"/>
  <c r="K31" i="74"/>
  <c r="I31" i="74"/>
  <c r="F31" i="74"/>
  <c r="D31" i="74"/>
  <c r="O30" i="74"/>
  <c r="K30" i="74"/>
  <c r="I30" i="74"/>
  <c r="F30" i="74"/>
  <c r="D30" i="74"/>
  <c r="O29" i="74"/>
  <c r="K29" i="74"/>
  <c r="I29" i="74"/>
  <c r="F29" i="74"/>
  <c r="D29" i="74"/>
  <c r="O28" i="74"/>
  <c r="K28" i="74"/>
  <c r="I28" i="74"/>
  <c r="F28" i="74"/>
  <c r="D28" i="74"/>
  <c r="O27" i="74"/>
  <c r="K27" i="74"/>
  <c r="I27" i="74"/>
  <c r="F27" i="74"/>
  <c r="D27" i="74"/>
  <c r="O26" i="74"/>
  <c r="K26" i="74"/>
  <c r="I26" i="74"/>
  <c r="F26" i="74"/>
  <c r="D26" i="74"/>
  <c r="V25" i="74"/>
  <c r="O24" i="74"/>
  <c r="K24" i="74"/>
  <c r="I24" i="74"/>
  <c r="F24" i="74"/>
  <c r="D24" i="74"/>
  <c r="O23" i="74"/>
  <c r="K23" i="74"/>
  <c r="I23" i="74"/>
  <c r="F23" i="74"/>
  <c r="D23" i="74"/>
  <c r="O21" i="74"/>
  <c r="K21" i="74"/>
  <c r="I21" i="74"/>
  <c r="F21" i="74"/>
  <c r="D21" i="74"/>
  <c r="O20" i="74"/>
  <c r="K20" i="74"/>
  <c r="I20" i="74"/>
  <c r="F20" i="74"/>
  <c r="D20" i="74"/>
  <c r="O19" i="74"/>
  <c r="K19" i="74"/>
  <c r="I19" i="74"/>
  <c r="F19" i="74"/>
  <c r="D19" i="74"/>
  <c r="O18" i="74"/>
  <c r="K18" i="74"/>
  <c r="I18" i="74"/>
  <c r="F18" i="74"/>
  <c r="D18" i="74"/>
  <c r="O17" i="74"/>
  <c r="K17" i="74"/>
  <c r="I17" i="74"/>
  <c r="F17" i="74"/>
  <c r="D17" i="74"/>
  <c r="O16" i="74"/>
  <c r="K16" i="74"/>
  <c r="I16" i="74"/>
  <c r="F16" i="74"/>
  <c r="D16" i="74"/>
  <c r="O15" i="74"/>
  <c r="K15" i="74"/>
  <c r="I15" i="74"/>
  <c r="F15" i="74"/>
  <c r="D15" i="74"/>
  <c r="O14" i="74"/>
  <c r="K14" i="74"/>
  <c r="I14" i="74"/>
  <c r="F14" i="74"/>
  <c r="D14" i="74"/>
  <c r="O13" i="74"/>
  <c r="K13" i="74"/>
  <c r="I13" i="74"/>
  <c r="F13" i="74"/>
  <c r="D13" i="74"/>
  <c r="O12" i="74"/>
  <c r="K12" i="74"/>
  <c r="I12" i="74"/>
  <c r="F12" i="74"/>
  <c r="D12" i="74"/>
  <c r="O11" i="74"/>
  <c r="K11" i="74"/>
  <c r="I11" i="74"/>
  <c r="F11" i="74"/>
  <c r="D11" i="74"/>
  <c r="V10" i="74"/>
  <c r="D9" i="74"/>
  <c r="T6" i="74"/>
  <c r="F4" i="74" s="1"/>
  <c r="F3" i="74"/>
  <c r="D72" i="73"/>
  <c r="D38" i="73"/>
  <c r="D28" i="73"/>
  <c r="D10" i="73"/>
  <c r="T6" i="73"/>
  <c r="V9" i="73"/>
  <c r="O9" i="73"/>
  <c r="D9" i="73"/>
  <c r="O61" i="73"/>
  <c r="K61" i="73"/>
  <c r="I61" i="73"/>
  <c r="F61" i="73"/>
  <c r="D61" i="73"/>
  <c r="O60" i="73"/>
  <c r="K60" i="73"/>
  <c r="I60" i="73"/>
  <c r="F60" i="73"/>
  <c r="D60" i="73"/>
  <c r="O59" i="73"/>
  <c r="K59" i="73"/>
  <c r="I59" i="73"/>
  <c r="F59" i="73"/>
  <c r="D59" i="73"/>
  <c r="O58" i="73"/>
  <c r="K58" i="73"/>
  <c r="I58" i="73"/>
  <c r="F58" i="73"/>
  <c r="D58" i="73"/>
  <c r="O57" i="73"/>
  <c r="K57" i="73"/>
  <c r="I57" i="73"/>
  <c r="F57" i="73"/>
  <c r="D57" i="73"/>
  <c r="O56" i="73"/>
  <c r="K56" i="73"/>
  <c r="I56" i="73"/>
  <c r="F56" i="73"/>
  <c r="D56" i="73"/>
  <c r="O55" i="73"/>
  <c r="K55" i="73"/>
  <c r="I55" i="73"/>
  <c r="F55" i="73"/>
  <c r="D55" i="73"/>
  <c r="O54" i="73"/>
  <c r="K54" i="73"/>
  <c r="I54" i="73"/>
  <c r="F54" i="73"/>
  <c r="D54" i="73"/>
  <c r="O53" i="73"/>
  <c r="K53" i="73"/>
  <c r="I53" i="73"/>
  <c r="F53" i="73"/>
  <c r="D53" i="73"/>
  <c r="O52" i="73"/>
  <c r="K52" i="73"/>
  <c r="I52" i="73"/>
  <c r="F52" i="73"/>
  <c r="D52" i="73"/>
  <c r="O21" i="73"/>
  <c r="K21" i="73"/>
  <c r="I21" i="73"/>
  <c r="F21" i="73"/>
  <c r="D21" i="73"/>
  <c r="O20" i="73"/>
  <c r="K20" i="73"/>
  <c r="I20" i="73"/>
  <c r="F20" i="73"/>
  <c r="D20" i="73"/>
  <c r="O19" i="73"/>
  <c r="K19" i="73"/>
  <c r="I19" i="73"/>
  <c r="F19" i="73"/>
  <c r="D19" i="73"/>
  <c r="O18" i="73"/>
  <c r="K18" i="73"/>
  <c r="I18" i="73"/>
  <c r="F18" i="73"/>
  <c r="D18" i="73"/>
  <c r="O73" i="73"/>
  <c r="K73" i="73"/>
  <c r="I73" i="73"/>
  <c r="F73" i="73"/>
  <c r="D73" i="73"/>
  <c r="V72" i="73"/>
  <c r="O71" i="73"/>
  <c r="K71" i="73"/>
  <c r="I71" i="73"/>
  <c r="F71" i="73"/>
  <c r="D71" i="73"/>
  <c r="O70" i="73"/>
  <c r="K70" i="73"/>
  <c r="I70" i="73"/>
  <c r="F70" i="73"/>
  <c r="D70" i="73"/>
  <c r="O69" i="73"/>
  <c r="K69" i="73"/>
  <c r="I69" i="73"/>
  <c r="F69" i="73"/>
  <c r="D69" i="73"/>
  <c r="O68" i="73"/>
  <c r="K68" i="73"/>
  <c r="I68" i="73"/>
  <c r="F68" i="73"/>
  <c r="D68" i="73"/>
  <c r="O67" i="73"/>
  <c r="K67" i="73"/>
  <c r="I67" i="73"/>
  <c r="F67" i="73"/>
  <c r="D67" i="73"/>
  <c r="O66" i="73"/>
  <c r="K66" i="73"/>
  <c r="I66" i="73"/>
  <c r="F66" i="73"/>
  <c r="D66" i="73"/>
  <c r="O65" i="73"/>
  <c r="K65" i="73"/>
  <c r="I65" i="73"/>
  <c r="F65" i="73"/>
  <c r="D65" i="73"/>
  <c r="O64" i="73"/>
  <c r="K64" i="73"/>
  <c r="I64" i="73"/>
  <c r="F64" i="73"/>
  <c r="D64" i="73"/>
  <c r="O63" i="73"/>
  <c r="K63" i="73"/>
  <c r="I63" i="73"/>
  <c r="F63" i="73"/>
  <c r="D63" i="73"/>
  <c r="O62" i="73"/>
  <c r="K62" i="73"/>
  <c r="I62" i="73"/>
  <c r="F62" i="73"/>
  <c r="D62" i="73"/>
  <c r="O51" i="73"/>
  <c r="K51" i="73"/>
  <c r="I51" i="73"/>
  <c r="F51" i="73"/>
  <c r="D51" i="73"/>
  <c r="O50" i="73"/>
  <c r="K50" i="73"/>
  <c r="I50" i="73"/>
  <c r="F50" i="73"/>
  <c r="D50" i="73"/>
  <c r="O49" i="73"/>
  <c r="K49" i="73"/>
  <c r="I49" i="73"/>
  <c r="F49" i="73"/>
  <c r="D49" i="73"/>
  <c r="O48" i="73"/>
  <c r="K48" i="73"/>
  <c r="I48" i="73"/>
  <c r="F48" i="73"/>
  <c r="D48" i="73"/>
  <c r="O47" i="73"/>
  <c r="K47" i="73"/>
  <c r="I47" i="73"/>
  <c r="F47" i="73"/>
  <c r="D47" i="73"/>
  <c r="O46" i="73"/>
  <c r="K46" i="73"/>
  <c r="I46" i="73"/>
  <c r="F46" i="73"/>
  <c r="D46" i="73"/>
  <c r="O45" i="73"/>
  <c r="K45" i="73"/>
  <c r="I45" i="73"/>
  <c r="F45" i="73"/>
  <c r="D45" i="73"/>
  <c r="O44" i="73"/>
  <c r="K44" i="73"/>
  <c r="I44" i="73"/>
  <c r="F44" i="73"/>
  <c r="D44" i="73"/>
  <c r="O43" i="73"/>
  <c r="K43" i="73"/>
  <c r="I43" i="73"/>
  <c r="F43" i="73"/>
  <c r="D43" i="73"/>
  <c r="O42" i="73"/>
  <c r="K42" i="73"/>
  <c r="I42" i="73"/>
  <c r="F42" i="73"/>
  <c r="D42" i="73"/>
  <c r="O41" i="73"/>
  <c r="K41" i="73"/>
  <c r="I41" i="73"/>
  <c r="F41" i="73"/>
  <c r="D41" i="73"/>
  <c r="O40" i="73"/>
  <c r="K40" i="73"/>
  <c r="I40" i="73"/>
  <c r="F40" i="73"/>
  <c r="D40" i="73"/>
  <c r="O39" i="73"/>
  <c r="K39" i="73"/>
  <c r="I39" i="73"/>
  <c r="F39" i="73"/>
  <c r="D39" i="73"/>
  <c r="V38" i="73"/>
  <c r="O37" i="73"/>
  <c r="K37" i="73"/>
  <c r="I37" i="73"/>
  <c r="F37" i="73"/>
  <c r="D37" i="73"/>
  <c r="O36" i="73"/>
  <c r="K36" i="73"/>
  <c r="I36" i="73"/>
  <c r="F36" i="73"/>
  <c r="D36" i="73"/>
  <c r="O35" i="73"/>
  <c r="K35" i="73"/>
  <c r="I35" i="73"/>
  <c r="F35" i="73"/>
  <c r="D35" i="73"/>
  <c r="O34" i="73"/>
  <c r="K34" i="73"/>
  <c r="I34" i="73"/>
  <c r="F34" i="73"/>
  <c r="D34" i="73"/>
  <c r="O33" i="73"/>
  <c r="K33" i="73"/>
  <c r="I33" i="73"/>
  <c r="F33" i="73"/>
  <c r="D33" i="73"/>
  <c r="O32" i="73"/>
  <c r="K32" i="73"/>
  <c r="I32" i="73"/>
  <c r="F32" i="73"/>
  <c r="D32" i="73"/>
  <c r="O31" i="73"/>
  <c r="K31" i="73"/>
  <c r="I31" i="73"/>
  <c r="F31" i="73"/>
  <c r="D31" i="73"/>
  <c r="O30" i="73"/>
  <c r="K30" i="73"/>
  <c r="I30" i="73"/>
  <c r="F30" i="73"/>
  <c r="D30" i="73"/>
  <c r="O29" i="73"/>
  <c r="K29" i="73"/>
  <c r="I29" i="73"/>
  <c r="F29" i="73"/>
  <c r="D29" i="73"/>
  <c r="V28" i="73"/>
  <c r="O27" i="73"/>
  <c r="K27" i="73"/>
  <c r="I27" i="73"/>
  <c r="F27" i="73"/>
  <c r="D27" i="73"/>
  <c r="O26" i="73"/>
  <c r="K26" i="73"/>
  <c r="I26" i="73"/>
  <c r="F26" i="73"/>
  <c r="D26" i="73"/>
  <c r="O25" i="73"/>
  <c r="K25" i="73"/>
  <c r="I25" i="73"/>
  <c r="F25" i="73"/>
  <c r="D25" i="73"/>
  <c r="O24" i="73"/>
  <c r="K24" i="73"/>
  <c r="I24" i="73"/>
  <c r="F24" i="73"/>
  <c r="D24" i="73"/>
  <c r="O23" i="73"/>
  <c r="K23" i="73"/>
  <c r="I23" i="73"/>
  <c r="F23" i="73"/>
  <c r="D23" i="73"/>
  <c r="O22" i="73"/>
  <c r="K22" i="73"/>
  <c r="I22" i="73"/>
  <c r="F22" i="73"/>
  <c r="D22" i="73"/>
  <c r="O17" i="73"/>
  <c r="K17" i="73"/>
  <c r="I17" i="73"/>
  <c r="F17" i="73"/>
  <c r="D17" i="73"/>
  <c r="O16" i="73"/>
  <c r="K16" i="73"/>
  <c r="I16" i="73"/>
  <c r="F16" i="73"/>
  <c r="D16" i="73"/>
  <c r="O15" i="73"/>
  <c r="K15" i="73"/>
  <c r="I15" i="73"/>
  <c r="F15" i="73"/>
  <c r="D15" i="73"/>
  <c r="O14" i="73"/>
  <c r="K14" i="73"/>
  <c r="I14" i="73"/>
  <c r="F14" i="73"/>
  <c r="D14" i="73"/>
  <c r="O13" i="73"/>
  <c r="K13" i="73"/>
  <c r="I13" i="73"/>
  <c r="F13" i="73"/>
  <c r="D13" i="73"/>
  <c r="O12" i="73"/>
  <c r="K12" i="73"/>
  <c r="I12" i="73"/>
  <c r="F12" i="73"/>
  <c r="D12" i="73"/>
  <c r="O11" i="73"/>
  <c r="K11" i="73"/>
  <c r="I11" i="73"/>
  <c r="F11" i="73"/>
  <c r="D11" i="73"/>
  <c r="V10" i="73"/>
  <c r="F4" i="73"/>
  <c r="P6" i="73"/>
  <c r="F3" i="73" s="1"/>
  <c r="P6" i="72"/>
  <c r="V6" i="72"/>
  <c r="O6" i="72"/>
  <c r="K6" i="72"/>
  <c r="I6" i="72"/>
  <c r="F6" i="72"/>
  <c r="F71" i="72"/>
  <c r="F61" i="72"/>
  <c r="F36" i="72"/>
  <c r="F24" i="72"/>
  <c r="F10" i="72"/>
  <c r="D9" i="72"/>
  <c r="O74" i="72"/>
  <c r="K74" i="72"/>
  <c r="I74" i="72"/>
  <c r="F74" i="72"/>
  <c r="D74" i="72"/>
  <c r="O66" i="72"/>
  <c r="K66" i="72"/>
  <c r="I66" i="72"/>
  <c r="F66" i="72"/>
  <c r="D66" i="72"/>
  <c r="O65" i="72"/>
  <c r="K65" i="72"/>
  <c r="I65" i="72"/>
  <c r="F65" i="72"/>
  <c r="D65" i="72"/>
  <c r="O64" i="72"/>
  <c r="K64" i="72"/>
  <c r="I64" i="72"/>
  <c r="F64" i="72"/>
  <c r="D64" i="72"/>
  <c r="O63" i="72"/>
  <c r="K63" i="72"/>
  <c r="I63" i="72"/>
  <c r="F63" i="72"/>
  <c r="D63" i="72"/>
  <c r="O68" i="72"/>
  <c r="K68" i="72"/>
  <c r="I68" i="72"/>
  <c r="F68" i="72"/>
  <c r="D68" i="72"/>
  <c r="O67" i="72"/>
  <c r="K67" i="72"/>
  <c r="I67" i="72"/>
  <c r="F67" i="72"/>
  <c r="D67" i="72"/>
  <c r="O38" i="72"/>
  <c r="K38" i="72"/>
  <c r="I38" i="72"/>
  <c r="F38" i="72"/>
  <c r="D38" i="72"/>
  <c r="O17" i="72"/>
  <c r="K17" i="72"/>
  <c r="I17" i="72"/>
  <c r="F17" i="72"/>
  <c r="D17" i="72"/>
  <c r="O16" i="72"/>
  <c r="K16" i="72"/>
  <c r="I16" i="72"/>
  <c r="F16" i="72"/>
  <c r="D16" i="72"/>
  <c r="O15" i="72"/>
  <c r="K15" i="72"/>
  <c r="I15" i="72"/>
  <c r="F15" i="72"/>
  <c r="D15" i="72"/>
  <c r="O14" i="72"/>
  <c r="K14" i="72"/>
  <c r="I14" i="72"/>
  <c r="F14" i="72"/>
  <c r="D14" i="72"/>
  <c r="O13" i="72"/>
  <c r="K13" i="72"/>
  <c r="I13" i="72"/>
  <c r="F13" i="72"/>
  <c r="D13" i="72"/>
  <c r="O76" i="72"/>
  <c r="K76" i="72"/>
  <c r="I76" i="72"/>
  <c r="F76" i="72"/>
  <c r="D76" i="72"/>
  <c r="O75" i="72"/>
  <c r="K75" i="72"/>
  <c r="I75" i="72"/>
  <c r="F75" i="72"/>
  <c r="D75" i="72"/>
  <c r="O73" i="72"/>
  <c r="K73" i="72"/>
  <c r="I73" i="72"/>
  <c r="F73" i="72"/>
  <c r="D73" i="72"/>
  <c r="O72" i="72"/>
  <c r="K72" i="72"/>
  <c r="I72" i="72"/>
  <c r="F72" i="72"/>
  <c r="D72" i="72"/>
  <c r="V71" i="72"/>
  <c r="O70" i="72"/>
  <c r="K70" i="72"/>
  <c r="I70" i="72"/>
  <c r="F70" i="72"/>
  <c r="D70" i="72"/>
  <c r="O69" i="72"/>
  <c r="K69" i="72"/>
  <c r="I69" i="72"/>
  <c r="F69" i="72"/>
  <c r="D69" i="72"/>
  <c r="O62" i="72"/>
  <c r="K62" i="72"/>
  <c r="I62" i="72"/>
  <c r="F62" i="72"/>
  <c r="D62" i="72"/>
  <c r="V61" i="72"/>
  <c r="O60" i="72"/>
  <c r="K60" i="72"/>
  <c r="I60" i="72"/>
  <c r="F60" i="72"/>
  <c r="D60" i="72"/>
  <c r="O59" i="72"/>
  <c r="K59" i="72"/>
  <c r="I59" i="72"/>
  <c r="F59" i="72"/>
  <c r="D59" i="72"/>
  <c r="O58" i="72"/>
  <c r="K58" i="72"/>
  <c r="I58" i="72"/>
  <c r="F58" i="72"/>
  <c r="D58" i="72"/>
  <c r="O57" i="72"/>
  <c r="K57" i="72"/>
  <c r="I57" i="72"/>
  <c r="F57" i="72"/>
  <c r="D57" i="72"/>
  <c r="O56" i="72"/>
  <c r="K56" i="72"/>
  <c r="I56" i="72"/>
  <c r="F56" i="72"/>
  <c r="D56" i="72"/>
  <c r="O55" i="72"/>
  <c r="K55" i="72"/>
  <c r="I55" i="72"/>
  <c r="F55" i="72"/>
  <c r="D55" i="72"/>
  <c r="O54" i="72"/>
  <c r="K54" i="72"/>
  <c r="I54" i="72"/>
  <c r="F54" i="72"/>
  <c r="D54" i="72"/>
  <c r="O53" i="72"/>
  <c r="K53" i="72"/>
  <c r="I53" i="72"/>
  <c r="F53" i="72"/>
  <c r="D53" i="72"/>
  <c r="O52" i="72"/>
  <c r="K52" i="72"/>
  <c r="I52" i="72"/>
  <c r="F52" i="72"/>
  <c r="D52" i="72"/>
  <c r="O51" i="72"/>
  <c r="K51" i="72"/>
  <c r="I51" i="72"/>
  <c r="F51" i="72"/>
  <c r="D51" i="72"/>
  <c r="O50" i="72"/>
  <c r="K50" i="72"/>
  <c r="I50" i="72"/>
  <c r="F50" i="72"/>
  <c r="D50" i="72"/>
  <c r="O49" i="72"/>
  <c r="K49" i="72"/>
  <c r="I49" i="72"/>
  <c r="F49" i="72"/>
  <c r="D49" i="72"/>
  <c r="O48" i="72"/>
  <c r="K48" i="72"/>
  <c r="I48" i="72"/>
  <c r="F48" i="72"/>
  <c r="D48" i="72"/>
  <c r="O47" i="72"/>
  <c r="K47" i="72"/>
  <c r="I47" i="72"/>
  <c r="F47" i="72"/>
  <c r="D47" i="72"/>
  <c r="O46" i="72"/>
  <c r="K46" i="72"/>
  <c r="I46" i="72"/>
  <c r="F46" i="72"/>
  <c r="D46" i="72"/>
  <c r="O45" i="72"/>
  <c r="K45" i="72"/>
  <c r="I45" i="72"/>
  <c r="F45" i="72"/>
  <c r="D45" i="72"/>
  <c r="O44" i="72"/>
  <c r="K44" i="72"/>
  <c r="I44" i="72"/>
  <c r="F44" i="72"/>
  <c r="D44" i="72"/>
  <c r="O43" i="72"/>
  <c r="K43" i="72"/>
  <c r="I43" i="72"/>
  <c r="F43" i="72"/>
  <c r="D43" i="72"/>
  <c r="O42" i="72"/>
  <c r="K42" i="72"/>
  <c r="I42" i="72"/>
  <c r="F42" i="72"/>
  <c r="D42" i="72"/>
  <c r="O41" i="72"/>
  <c r="K41" i="72"/>
  <c r="I41" i="72"/>
  <c r="F41" i="72"/>
  <c r="D41" i="72"/>
  <c r="O40" i="72"/>
  <c r="K40" i="72"/>
  <c r="I40" i="72"/>
  <c r="F40" i="72"/>
  <c r="D40" i="72"/>
  <c r="O39" i="72"/>
  <c r="K39" i="72"/>
  <c r="I39" i="72"/>
  <c r="F39" i="72"/>
  <c r="D39" i="72"/>
  <c r="O37" i="72"/>
  <c r="K37" i="72"/>
  <c r="I37" i="72"/>
  <c r="F37" i="72"/>
  <c r="D37" i="72"/>
  <c r="V36" i="72"/>
  <c r="O35" i="72"/>
  <c r="K35" i="72"/>
  <c r="I35" i="72"/>
  <c r="F35" i="72"/>
  <c r="D35" i="72"/>
  <c r="O34" i="72"/>
  <c r="K34" i="72"/>
  <c r="I34" i="72"/>
  <c r="F34" i="72"/>
  <c r="D34" i="72"/>
  <c r="O33" i="72"/>
  <c r="K33" i="72"/>
  <c r="I33" i="72"/>
  <c r="F33" i="72"/>
  <c r="D33" i="72"/>
  <c r="O32" i="72"/>
  <c r="K32" i="72"/>
  <c r="I32" i="72"/>
  <c r="F32" i="72"/>
  <c r="D32" i="72"/>
  <c r="O31" i="72"/>
  <c r="K31" i="72"/>
  <c r="I31" i="72"/>
  <c r="F31" i="72"/>
  <c r="D31" i="72"/>
  <c r="O30" i="72"/>
  <c r="K30" i="72"/>
  <c r="I30" i="72"/>
  <c r="F30" i="72"/>
  <c r="D30" i="72"/>
  <c r="O29" i="72"/>
  <c r="K29" i="72"/>
  <c r="I29" i="72"/>
  <c r="F29" i="72"/>
  <c r="D29" i="72"/>
  <c r="O28" i="72"/>
  <c r="K28" i="72"/>
  <c r="I28" i="72"/>
  <c r="F28" i="72"/>
  <c r="D28" i="72"/>
  <c r="O27" i="72"/>
  <c r="K27" i="72"/>
  <c r="I27" i="72"/>
  <c r="F27" i="72"/>
  <c r="D27" i="72"/>
  <c r="O26" i="72"/>
  <c r="K26" i="72"/>
  <c r="I26" i="72"/>
  <c r="F26" i="72"/>
  <c r="D26" i="72"/>
  <c r="O25" i="72"/>
  <c r="K25" i="72"/>
  <c r="I25" i="72"/>
  <c r="F25" i="72"/>
  <c r="D25" i="72"/>
  <c r="V24" i="72"/>
  <c r="O23" i="72"/>
  <c r="K23" i="72"/>
  <c r="I23" i="72"/>
  <c r="F23" i="72"/>
  <c r="D23" i="72"/>
  <c r="O22" i="72"/>
  <c r="K22" i="72"/>
  <c r="I22" i="72"/>
  <c r="F22" i="72"/>
  <c r="D22" i="72"/>
  <c r="O21" i="72"/>
  <c r="K21" i="72"/>
  <c r="I21" i="72"/>
  <c r="F21" i="72"/>
  <c r="D21" i="72"/>
  <c r="O20" i="72"/>
  <c r="K20" i="72"/>
  <c r="I20" i="72"/>
  <c r="F20" i="72"/>
  <c r="D20" i="72"/>
  <c r="O19" i="72"/>
  <c r="K19" i="72"/>
  <c r="I19" i="72"/>
  <c r="F19" i="72"/>
  <c r="D19" i="72"/>
  <c r="O18" i="72"/>
  <c r="K18" i="72"/>
  <c r="I18" i="72"/>
  <c r="F18" i="72"/>
  <c r="D18" i="72"/>
  <c r="O12" i="72"/>
  <c r="K12" i="72"/>
  <c r="I12" i="72"/>
  <c r="F12" i="72"/>
  <c r="D12" i="72"/>
  <c r="O11" i="72"/>
  <c r="K11" i="72"/>
  <c r="I11" i="72"/>
  <c r="F11" i="72"/>
  <c r="D11" i="72"/>
  <c r="V10" i="72"/>
  <c r="T6" i="72"/>
  <c r="F4" i="72" s="1"/>
  <c r="F3" i="72"/>
  <c r="P6" i="71"/>
  <c r="F3" i="71" s="1"/>
  <c r="O10" i="71"/>
  <c r="O9" i="71" s="1"/>
  <c r="O6" i="71" s="1"/>
  <c r="V9" i="71"/>
  <c r="F60" i="71"/>
  <c r="F35" i="71"/>
  <c r="F18" i="71"/>
  <c r="F10" i="71"/>
  <c r="K9" i="71"/>
  <c r="I9" i="71"/>
  <c r="V6" i="71"/>
  <c r="K6" i="71"/>
  <c r="I6" i="71"/>
  <c r="D60" i="71"/>
  <c r="D35" i="71"/>
  <c r="D18" i="71"/>
  <c r="D10" i="71"/>
  <c r="O57" i="71"/>
  <c r="K57" i="71"/>
  <c r="I57" i="71"/>
  <c r="F57" i="71"/>
  <c r="D57" i="71"/>
  <c r="O62" i="71"/>
  <c r="K62" i="71"/>
  <c r="I62" i="71"/>
  <c r="F62" i="71"/>
  <c r="D62" i="71"/>
  <c r="O61" i="71"/>
  <c r="K61" i="71"/>
  <c r="I61" i="71"/>
  <c r="F61" i="71"/>
  <c r="D61" i="71"/>
  <c r="V60" i="71"/>
  <c r="O59" i="71"/>
  <c r="K59" i="71"/>
  <c r="I59" i="71"/>
  <c r="F59" i="71"/>
  <c r="D59" i="71"/>
  <c r="O58" i="71"/>
  <c r="K58" i="71"/>
  <c r="I58" i="71"/>
  <c r="F58" i="71"/>
  <c r="D58" i="71"/>
  <c r="O56" i="71"/>
  <c r="K56" i="71"/>
  <c r="I56" i="71"/>
  <c r="F56" i="71"/>
  <c r="D56" i="71"/>
  <c r="O55" i="71"/>
  <c r="K55" i="71"/>
  <c r="I55" i="71"/>
  <c r="F55" i="71"/>
  <c r="D55" i="71"/>
  <c r="O54" i="71"/>
  <c r="K54" i="71"/>
  <c r="I54" i="71"/>
  <c r="F54" i="71"/>
  <c r="D54" i="71"/>
  <c r="O53" i="71"/>
  <c r="K53" i="71"/>
  <c r="I53" i="71"/>
  <c r="F53" i="71"/>
  <c r="D53" i="71"/>
  <c r="O52" i="71"/>
  <c r="K52" i="71"/>
  <c r="I52" i="71"/>
  <c r="F52" i="71"/>
  <c r="D52" i="71"/>
  <c r="O51" i="71"/>
  <c r="K51" i="71"/>
  <c r="I51" i="71"/>
  <c r="F51" i="71"/>
  <c r="D51" i="71"/>
  <c r="O50" i="71"/>
  <c r="K50" i="71"/>
  <c r="I50" i="71"/>
  <c r="F50" i="71"/>
  <c r="D50" i="71"/>
  <c r="O49" i="71"/>
  <c r="K49" i="71"/>
  <c r="I49" i="71"/>
  <c r="F49" i="71"/>
  <c r="D49" i="71"/>
  <c r="O48" i="71"/>
  <c r="K48" i="71"/>
  <c r="I48" i="71"/>
  <c r="F48" i="71"/>
  <c r="D48" i="71"/>
  <c r="O47" i="71"/>
  <c r="K47" i="71"/>
  <c r="I47" i="71"/>
  <c r="F47" i="71"/>
  <c r="D47" i="71"/>
  <c r="O46" i="71"/>
  <c r="K46" i="71"/>
  <c r="I46" i="71"/>
  <c r="F46" i="71"/>
  <c r="D46" i="71"/>
  <c r="O45" i="71"/>
  <c r="K45" i="71"/>
  <c r="I45" i="71"/>
  <c r="F45" i="71"/>
  <c r="D45" i="71"/>
  <c r="O44" i="71"/>
  <c r="K44" i="71"/>
  <c r="I44" i="71"/>
  <c r="F44" i="71"/>
  <c r="D44" i="71"/>
  <c r="O43" i="71"/>
  <c r="K43" i="71"/>
  <c r="I43" i="71"/>
  <c r="F43" i="71"/>
  <c r="D43" i="71"/>
  <c r="O42" i="71"/>
  <c r="K42" i="71"/>
  <c r="I42" i="71"/>
  <c r="F42" i="71"/>
  <c r="D42" i="71"/>
  <c r="O41" i="71"/>
  <c r="K41" i="71"/>
  <c r="I41" i="71"/>
  <c r="F41" i="71"/>
  <c r="D41" i="71"/>
  <c r="O40" i="71"/>
  <c r="K40" i="71"/>
  <c r="I40" i="71"/>
  <c r="F40" i="71"/>
  <c r="D40" i="71"/>
  <c r="O39" i="71"/>
  <c r="K39" i="71"/>
  <c r="I39" i="71"/>
  <c r="F39" i="71"/>
  <c r="D39" i="71"/>
  <c r="O38" i="71"/>
  <c r="K38" i="71"/>
  <c r="I38" i="71"/>
  <c r="F38" i="71"/>
  <c r="D38" i="71"/>
  <c r="O37" i="71"/>
  <c r="K37" i="71"/>
  <c r="I37" i="71"/>
  <c r="F37" i="71"/>
  <c r="D37" i="71"/>
  <c r="O36" i="71"/>
  <c r="K36" i="71"/>
  <c r="I36" i="71"/>
  <c r="F36" i="71"/>
  <c r="D36" i="71"/>
  <c r="V35" i="71"/>
  <c r="O34" i="71"/>
  <c r="K34" i="71"/>
  <c r="I34" i="71"/>
  <c r="F34" i="71"/>
  <c r="D34" i="71"/>
  <c r="O33" i="71"/>
  <c r="K33" i="71"/>
  <c r="I33" i="71"/>
  <c r="F33" i="71"/>
  <c r="D33" i="71"/>
  <c r="O32" i="71"/>
  <c r="K32" i="71"/>
  <c r="I32" i="71"/>
  <c r="F32" i="71"/>
  <c r="D32" i="71"/>
  <c r="O31" i="71"/>
  <c r="K31" i="71"/>
  <c r="I31" i="71"/>
  <c r="F31" i="71"/>
  <c r="D31" i="71"/>
  <c r="O30" i="71"/>
  <c r="K30" i="71"/>
  <c r="I30" i="71"/>
  <c r="F30" i="71"/>
  <c r="D30" i="71"/>
  <c r="O29" i="71"/>
  <c r="K29" i="71"/>
  <c r="I29" i="71"/>
  <c r="F29" i="71"/>
  <c r="D29" i="71"/>
  <c r="O28" i="71"/>
  <c r="K28" i="71"/>
  <c r="I28" i="71"/>
  <c r="F28" i="71"/>
  <c r="D28" i="71"/>
  <c r="O27" i="71"/>
  <c r="K27" i="71"/>
  <c r="I27" i="71"/>
  <c r="F27" i="71"/>
  <c r="D27" i="71"/>
  <c r="O26" i="71"/>
  <c r="K26" i="71"/>
  <c r="I26" i="71"/>
  <c r="F26" i="71"/>
  <c r="D26" i="71"/>
  <c r="O25" i="71"/>
  <c r="K25" i="71"/>
  <c r="I25" i="71"/>
  <c r="F25" i="71"/>
  <c r="D25" i="71"/>
  <c r="O24" i="71"/>
  <c r="K24" i="71"/>
  <c r="I24" i="71"/>
  <c r="F24" i="71"/>
  <c r="D24" i="71"/>
  <c r="O23" i="71"/>
  <c r="K23" i="71"/>
  <c r="I23" i="71"/>
  <c r="F23" i="71"/>
  <c r="D23" i="71"/>
  <c r="O22" i="71"/>
  <c r="K22" i="71"/>
  <c r="I22" i="71"/>
  <c r="F22" i="71"/>
  <c r="D22" i="71"/>
  <c r="O21" i="71"/>
  <c r="K21" i="71"/>
  <c r="I21" i="71"/>
  <c r="F21" i="71"/>
  <c r="D21" i="71"/>
  <c r="O20" i="71"/>
  <c r="K20" i="71"/>
  <c r="I20" i="71"/>
  <c r="F20" i="71"/>
  <c r="D20" i="71"/>
  <c r="O19" i="71"/>
  <c r="K19" i="71"/>
  <c r="I19" i="71"/>
  <c r="F19" i="71"/>
  <c r="D19" i="71"/>
  <c r="V18" i="71"/>
  <c r="O17" i="71"/>
  <c r="K17" i="71"/>
  <c r="I17" i="71"/>
  <c r="F17" i="71"/>
  <c r="D17" i="71"/>
  <c r="O16" i="71"/>
  <c r="K16" i="71"/>
  <c r="I16" i="71"/>
  <c r="F16" i="71"/>
  <c r="D16" i="71"/>
  <c r="O15" i="71"/>
  <c r="K15" i="71"/>
  <c r="I15" i="71"/>
  <c r="F15" i="71"/>
  <c r="D15" i="71"/>
  <c r="O14" i="71"/>
  <c r="K14" i="71"/>
  <c r="I14" i="71"/>
  <c r="F14" i="71"/>
  <c r="D14" i="71"/>
  <c r="O13" i="71"/>
  <c r="K13" i="71"/>
  <c r="I13" i="71"/>
  <c r="F13" i="71"/>
  <c r="D13" i="71"/>
  <c r="O12" i="71"/>
  <c r="K12" i="71"/>
  <c r="I12" i="71"/>
  <c r="F12" i="71"/>
  <c r="D12" i="71"/>
  <c r="O11" i="71"/>
  <c r="K11" i="71"/>
  <c r="I11" i="71"/>
  <c r="F11" i="71"/>
  <c r="D11" i="71"/>
  <c r="V10" i="71"/>
  <c r="T6" i="71"/>
  <c r="F4" i="71" s="1"/>
  <c r="I13" i="70"/>
  <c r="F18" i="70"/>
  <c r="F13" i="70"/>
  <c r="F10" i="70"/>
  <c r="V9" i="70"/>
  <c r="V6" i="70" s="1"/>
  <c r="O9" i="70"/>
  <c r="O6" i="70" s="1"/>
  <c r="K9" i="70"/>
  <c r="I9" i="70"/>
  <c r="P6" i="70"/>
  <c r="K6" i="70"/>
  <c r="I6" i="70"/>
  <c r="D18" i="70"/>
  <c r="D13" i="70"/>
  <c r="D10" i="70"/>
  <c r="D9" i="70" s="1"/>
  <c r="O20" i="70"/>
  <c r="K20" i="70"/>
  <c r="I20" i="70"/>
  <c r="F20" i="70"/>
  <c r="D20" i="70"/>
  <c r="O19" i="70"/>
  <c r="K19" i="70"/>
  <c r="I19" i="70"/>
  <c r="F19" i="70"/>
  <c r="D19" i="70"/>
  <c r="V18" i="70"/>
  <c r="I18" i="70"/>
  <c r="O17" i="70"/>
  <c r="K17" i="70"/>
  <c r="I17" i="70"/>
  <c r="F17" i="70"/>
  <c r="D17" i="70"/>
  <c r="O16" i="70"/>
  <c r="K16" i="70"/>
  <c r="I16" i="70"/>
  <c r="F16" i="70"/>
  <c r="D16" i="70"/>
  <c r="O15" i="70"/>
  <c r="K15" i="70"/>
  <c r="I15" i="70"/>
  <c r="F15" i="70"/>
  <c r="D15" i="70"/>
  <c r="O14" i="70"/>
  <c r="K14" i="70"/>
  <c r="I14" i="70"/>
  <c r="F14" i="70"/>
  <c r="D14" i="70"/>
  <c r="V13" i="70"/>
  <c r="O12" i="70"/>
  <c r="K12" i="70"/>
  <c r="I12" i="70"/>
  <c r="F12" i="70"/>
  <c r="D12" i="70"/>
  <c r="O11" i="70"/>
  <c r="K11" i="70"/>
  <c r="I11" i="70"/>
  <c r="F11" i="70"/>
  <c r="D11" i="70"/>
  <c r="V10" i="70"/>
  <c r="T6" i="70"/>
  <c r="F4" i="70" s="1"/>
  <c r="F3" i="70"/>
  <c r="I81" i="69"/>
  <c r="F81" i="69"/>
  <c r="I82" i="69"/>
  <c r="O81" i="69"/>
  <c r="O70" i="69"/>
  <c r="O41" i="69"/>
  <c r="O27" i="69"/>
  <c r="O10" i="69"/>
  <c r="D9" i="69"/>
  <c r="P6" i="69"/>
  <c r="F3" i="69" s="1"/>
  <c r="V6" i="69"/>
  <c r="K6" i="69"/>
  <c r="O75" i="69"/>
  <c r="K75" i="69"/>
  <c r="I75" i="69"/>
  <c r="F75" i="69"/>
  <c r="D75" i="69"/>
  <c r="O74" i="69"/>
  <c r="K74" i="69"/>
  <c r="I74" i="69"/>
  <c r="F74" i="69"/>
  <c r="D74" i="69"/>
  <c r="O73" i="69"/>
  <c r="K73" i="69"/>
  <c r="I73" i="69"/>
  <c r="F73" i="69"/>
  <c r="D73" i="69"/>
  <c r="O72" i="69"/>
  <c r="K72" i="69"/>
  <c r="I72" i="69"/>
  <c r="F72" i="69"/>
  <c r="D72" i="69"/>
  <c r="O77" i="69"/>
  <c r="K77" i="69"/>
  <c r="I77" i="69"/>
  <c r="F77" i="69"/>
  <c r="D77" i="69"/>
  <c r="O76" i="69"/>
  <c r="K76" i="69"/>
  <c r="I76" i="69"/>
  <c r="F76" i="69"/>
  <c r="D76" i="69"/>
  <c r="O63" i="69"/>
  <c r="K63" i="69"/>
  <c r="I63" i="69"/>
  <c r="F63" i="69"/>
  <c r="D63" i="69"/>
  <c r="O62" i="69"/>
  <c r="K62" i="69"/>
  <c r="I62" i="69"/>
  <c r="F62" i="69"/>
  <c r="D62" i="69"/>
  <c r="O61" i="69"/>
  <c r="K61" i="69"/>
  <c r="I61" i="69"/>
  <c r="F61" i="69"/>
  <c r="D61" i="69"/>
  <c r="O60" i="69"/>
  <c r="K60" i="69"/>
  <c r="I60" i="69"/>
  <c r="F60" i="69"/>
  <c r="D60" i="69"/>
  <c r="O59" i="69"/>
  <c r="K59" i="69"/>
  <c r="I59" i="69"/>
  <c r="F59" i="69"/>
  <c r="D59" i="69"/>
  <c r="O22" i="69"/>
  <c r="K22" i="69"/>
  <c r="I22" i="69"/>
  <c r="F22" i="69"/>
  <c r="D22" i="69"/>
  <c r="O21" i="69"/>
  <c r="K21" i="69"/>
  <c r="I21" i="69"/>
  <c r="F21" i="69"/>
  <c r="D21" i="69"/>
  <c r="O17" i="69"/>
  <c r="K17" i="69"/>
  <c r="I17" i="69"/>
  <c r="F17" i="69"/>
  <c r="D17" i="69"/>
  <c r="O16" i="69"/>
  <c r="K16" i="69"/>
  <c r="I16" i="69"/>
  <c r="F16" i="69"/>
  <c r="D16" i="69"/>
  <c r="O15" i="69"/>
  <c r="K15" i="69"/>
  <c r="I15" i="69"/>
  <c r="F15" i="69"/>
  <c r="D15" i="69"/>
  <c r="O14" i="69"/>
  <c r="K14" i="69"/>
  <c r="I14" i="69"/>
  <c r="F14" i="69"/>
  <c r="D14" i="69"/>
  <c r="O13" i="69"/>
  <c r="K13" i="69"/>
  <c r="I13" i="69"/>
  <c r="F13" i="69"/>
  <c r="D13" i="69"/>
  <c r="O12" i="69"/>
  <c r="K12" i="69"/>
  <c r="I12" i="69"/>
  <c r="F12" i="69"/>
  <c r="D12" i="69"/>
  <c r="O82" i="69"/>
  <c r="K82" i="69"/>
  <c r="F82" i="69"/>
  <c r="D82" i="69"/>
  <c r="V81" i="69"/>
  <c r="O80" i="69"/>
  <c r="K80" i="69"/>
  <c r="I80" i="69"/>
  <c r="F80" i="69"/>
  <c r="D80" i="69"/>
  <c r="O79" i="69"/>
  <c r="K79" i="69"/>
  <c r="I79" i="69"/>
  <c r="F79" i="69"/>
  <c r="D79" i="69"/>
  <c r="O78" i="69"/>
  <c r="K78" i="69"/>
  <c r="I78" i="69"/>
  <c r="F78" i="69"/>
  <c r="D78" i="69"/>
  <c r="O71" i="69"/>
  <c r="K71" i="69"/>
  <c r="I71" i="69"/>
  <c r="F71" i="69"/>
  <c r="D71" i="69"/>
  <c r="V70" i="69"/>
  <c r="O69" i="69"/>
  <c r="K69" i="69"/>
  <c r="I69" i="69"/>
  <c r="F69" i="69"/>
  <c r="D69" i="69"/>
  <c r="O68" i="69"/>
  <c r="K68" i="69"/>
  <c r="I68" i="69"/>
  <c r="F68" i="69"/>
  <c r="D68" i="69"/>
  <c r="O67" i="69"/>
  <c r="K67" i="69"/>
  <c r="I67" i="69"/>
  <c r="F67" i="69"/>
  <c r="D67" i="69"/>
  <c r="O66" i="69"/>
  <c r="K66" i="69"/>
  <c r="I66" i="69"/>
  <c r="F66" i="69"/>
  <c r="D66" i="69"/>
  <c r="O65" i="69"/>
  <c r="K65" i="69"/>
  <c r="I65" i="69"/>
  <c r="F65" i="69"/>
  <c r="D65" i="69"/>
  <c r="O64" i="69"/>
  <c r="K64" i="69"/>
  <c r="I64" i="69"/>
  <c r="F64" i="69"/>
  <c r="D64" i="69"/>
  <c r="O58" i="69"/>
  <c r="K58" i="69"/>
  <c r="I58" i="69"/>
  <c r="F58" i="69"/>
  <c r="D58" i="69"/>
  <c r="O57" i="69"/>
  <c r="K57" i="69"/>
  <c r="I57" i="69"/>
  <c r="F57" i="69"/>
  <c r="D57" i="69"/>
  <c r="O56" i="69"/>
  <c r="K56" i="69"/>
  <c r="I56" i="69"/>
  <c r="F56" i="69"/>
  <c r="D56" i="69"/>
  <c r="O55" i="69"/>
  <c r="K55" i="69"/>
  <c r="I55" i="69"/>
  <c r="F55" i="69"/>
  <c r="D55" i="69"/>
  <c r="O54" i="69"/>
  <c r="K54" i="69"/>
  <c r="I54" i="69"/>
  <c r="F54" i="69"/>
  <c r="D54" i="69"/>
  <c r="O53" i="69"/>
  <c r="K53" i="69"/>
  <c r="I53" i="69"/>
  <c r="F53" i="69"/>
  <c r="D53" i="69"/>
  <c r="O52" i="69"/>
  <c r="K52" i="69"/>
  <c r="I52" i="69"/>
  <c r="F52" i="69"/>
  <c r="D52" i="69"/>
  <c r="O51" i="69"/>
  <c r="K51" i="69"/>
  <c r="I51" i="69"/>
  <c r="F51" i="69"/>
  <c r="D51" i="69"/>
  <c r="O50" i="69"/>
  <c r="K50" i="69"/>
  <c r="I50" i="69"/>
  <c r="F50" i="69"/>
  <c r="D50" i="69"/>
  <c r="O49" i="69"/>
  <c r="K49" i="69"/>
  <c r="I49" i="69"/>
  <c r="F49" i="69"/>
  <c r="D49" i="69"/>
  <c r="O48" i="69"/>
  <c r="K48" i="69"/>
  <c r="I48" i="69"/>
  <c r="F48" i="69"/>
  <c r="D48" i="69"/>
  <c r="O47" i="69"/>
  <c r="K47" i="69"/>
  <c r="I47" i="69"/>
  <c r="F47" i="69"/>
  <c r="D47" i="69"/>
  <c r="O46" i="69"/>
  <c r="K46" i="69"/>
  <c r="I46" i="69"/>
  <c r="F46" i="69"/>
  <c r="D46" i="69"/>
  <c r="O45" i="69"/>
  <c r="K45" i="69"/>
  <c r="I45" i="69"/>
  <c r="F45" i="69"/>
  <c r="D45" i="69"/>
  <c r="O44" i="69"/>
  <c r="K44" i="69"/>
  <c r="I44" i="69"/>
  <c r="F44" i="69"/>
  <c r="D44" i="69"/>
  <c r="O43" i="69"/>
  <c r="K43" i="69"/>
  <c r="I43" i="69"/>
  <c r="F43" i="69"/>
  <c r="D43" i="69"/>
  <c r="O42" i="69"/>
  <c r="K42" i="69"/>
  <c r="I42" i="69"/>
  <c r="F42" i="69"/>
  <c r="D42" i="69"/>
  <c r="V41" i="69"/>
  <c r="O40" i="69"/>
  <c r="K40" i="69"/>
  <c r="I40" i="69"/>
  <c r="F40" i="69"/>
  <c r="D40" i="69"/>
  <c r="O39" i="69"/>
  <c r="K39" i="69"/>
  <c r="I39" i="69"/>
  <c r="F39" i="69"/>
  <c r="D39" i="69"/>
  <c r="O38" i="69"/>
  <c r="K38" i="69"/>
  <c r="I38" i="69"/>
  <c r="F38" i="69"/>
  <c r="D38" i="69"/>
  <c r="O37" i="69"/>
  <c r="K37" i="69"/>
  <c r="I37" i="69"/>
  <c r="F37" i="69"/>
  <c r="D37" i="69"/>
  <c r="O36" i="69"/>
  <c r="K36" i="69"/>
  <c r="I36" i="69"/>
  <c r="F36" i="69"/>
  <c r="D36" i="69"/>
  <c r="O35" i="69"/>
  <c r="K35" i="69"/>
  <c r="I35" i="69"/>
  <c r="F35" i="69"/>
  <c r="D35" i="69"/>
  <c r="O34" i="69"/>
  <c r="K34" i="69"/>
  <c r="I34" i="69"/>
  <c r="F34" i="69"/>
  <c r="D34" i="69"/>
  <c r="O33" i="69"/>
  <c r="K33" i="69"/>
  <c r="I33" i="69"/>
  <c r="F33" i="69"/>
  <c r="D33" i="69"/>
  <c r="O32" i="69"/>
  <c r="K32" i="69"/>
  <c r="I32" i="69"/>
  <c r="F32" i="69"/>
  <c r="D32" i="69"/>
  <c r="O31" i="69"/>
  <c r="K31" i="69"/>
  <c r="I31" i="69"/>
  <c r="F31" i="69"/>
  <c r="D31" i="69"/>
  <c r="O30" i="69"/>
  <c r="K30" i="69"/>
  <c r="I30" i="69"/>
  <c r="F30" i="69"/>
  <c r="D30" i="69"/>
  <c r="O29" i="69"/>
  <c r="K29" i="69"/>
  <c r="I29" i="69"/>
  <c r="F29" i="69"/>
  <c r="D29" i="69"/>
  <c r="O28" i="69"/>
  <c r="K28" i="69"/>
  <c r="I28" i="69"/>
  <c r="F28" i="69"/>
  <c r="D28" i="69"/>
  <c r="V27" i="69"/>
  <c r="O26" i="69"/>
  <c r="K26" i="69"/>
  <c r="I26" i="69"/>
  <c r="F26" i="69"/>
  <c r="D26" i="69"/>
  <c r="O25" i="69"/>
  <c r="K25" i="69"/>
  <c r="I25" i="69"/>
  <c r="F25" i="69"/>
  <c r="D25" i="69"/>
  <c r="O24" i="69"/>
  <c r="K24" i="69"/>
  <c r="I24" i="69"/>
  <c r="F24" i="69"/>
  <c r="D24" i="69"/>
  <c r="O23" i="69"/>
  <c r="K23" i="69"/>
  <c r="I23" i="69"/>
  <c r="F23" i="69"/>
  <c r="D23" i="69"/>
  <c r="O20" i="69"/>
  <c r="K20" i="69"/>
  <c r="I20" i="69"/>
  <c r="F20" i="69"/>
  <c r="D20" i="69"/>
  <c r="O19" i="69"/>
  <c r="K19" i="69"/>
  <c r="I19" i="69"/>
  <c r="F19" i="69"/>
  <c r="D19" i="69"/>
  <c r="O18" i="69"/>
  <c r="K18" i="69"/>
  <c r="I18" i="69"/>
  <c r="F18" i="69"/>
  <c r="D18" i="69"/>
  <c r="O11" i="69"/>
  <c r="K11" i="69"/>
  <c r="I11" i="69"/>
  <c r="F11" i="69"/>
  <c r="D11" i="69"/>
  <c r="V10" i="69"/>
  <c r="T6" i="69"/>
  <c r="F4" i="69" s="1"/>
  <c r="P6" i="68"/>
  <c r="F3" i="68" s="1"/>
  <c r="V6" i="68"/>
  <c r="O6" i="68"/>
  <c r="K6" i="68"/>
  <c r="I6" i="68"/>
  <c r="F6" i="68"/>
  <c r="F70" i="68"/>
  <c r="F38" i="68"/>
  <c r="F26" i="68"/>
  <c r="F10" i="68"/>
  <c r="V9" i="68"/>
  <c r="O9" i="68"/>
  <c r="K9" i="68"/>
  <c r="I9" i="68"/>
  <c r="D70" i="68"/>
  <c r="D38" i="68"/>
  <c r="D26" i="68"/>
  <c r="D10" i="68"/>
  <c r="O60" i="68"/>
  <c r="K60" i="68"/>
  <c r="I60" i="68"/>
  <c r="F60" i="68"/>
  <c r="D60" i="68"/>
  <c r="O59" i="68"/>
  <c r="K59" i="68"/>
  <c r="I59" i="68"/>
  <c r="F59" i="68"/>
  <c r="D59" i="68"/>
  <c r="O58" i="68"/>
  <c r="K58" i="68"/>
  <c r="I58" i="68"/>
  <c r="F58" i="68"/>
  <c r="D58" i="68"/>
  <c r="O57" i="68"/>
  <c r="K57" i="68"/>
  <c r="I57" i="68"/>
  <c r="F57" i="68"/>
  <c r="D57" i="68"/>
  <c r="O56" i="68"/>
  <c r="K56" i="68"/>
  <c r="I56" i="68"/>
  <c r="F56" i="68"/>
  <c r="D56" i="68"/>
  <c r="O55" i="68"/>
  <c r="K55" i="68"/>
  <c r="I55" i="68"/>
  <c r="F55" i="68"/>
  <c r="D55" i="68"/>
  <c r="O54" i="68"/>
  <c r="K54" i="68"/>
  <c r="I54" i="68"/>
  <c r="F54" i="68"/>
  <c r="D54" i="68"/>
  <c r="O53" i="68"/>
  <c r="K53" i="68"/>
  <c r="I53" i="68"/>
  <c r="F53" i="68"/>
  <c r="D53" i="68"/>
  <c r="O18" i="68"/>
  <c r="K18" i="68"/>
  <c r="I18" i="68"/>
  <c r="F18" i="68"/>
  <c r="D18" i="68"/>
  <c r="O17" i="68"/>
  <c r="K17" i="68"/>
  <c r="I17" i="68"/>
  <c r="F17" i="68"/>
  <c r="D17" i="68"/>
  <c r="O16" i="68"/>
  <c r="K16" i="68"/>
  <c r="I16" i="68"/>
  <c r="F16" i="68"/>
  <c r="D16" i="68"/>
  <c r="O15" i="68"/>
  <c r="K15" i="68"/>
  <c r="I15" i="68"/>
  <c r="F15" i="68"/>
  <c r="D15" i="68"/>
  <c r="O14" i="68"/>
  <c r="K14" i="68"/>
  <c r="I14" i="68"/>
  <c r="F14" i="68"/>
  <c r="D14" i="68"/>
  <c r="O13" i="68"/>
  <c r="K13" i="68"/>
  <c r="I13" i="68"/>
  <c r="F13" i="68"/>
  <c r="D13" i="68"/>
  <c r="O12" i="68"/>
  <c r="K12" i="68"/>
  <c r="I12" i="68"/>
  <c r="F12" i="68"/>
  <c r="D12" i="68"/>
  <c r="O71" i="68"/>
  <c r="K71" i="68"/>
  <c r="I71" i="68"/>
  <c r="F71" i="68"/>
  <c r="D71" i="68"/>
  <c r="V70" i="68"/>
  <c r="O69" i="68"/>
  <c r="K69" i="68"/>
  <c r="I69" i="68"/>
  <c r="F69" i="68"/>
  <c r="D69" i="68"/>
  <c r="O68" i="68"/>
  <c r="K68" i="68"/>
  <c r="I68" i="68"/>
  <c r="F68" i="68"/>
  <c r="D68" i="68"/>
  <c r="O67" i="68"/>
  <c r="K67" i="68"/>
  <c r="I67" i="68"/>
  <c r="F67" i="68"/>
  <c r="D67" i="68"/>
  <c r="O66" i="68"/>
  <c r="K66" i="68"/>
  <c r="I66" i="68"/>
  <c r="F66" i="68"/>
  <c r="D66" i="68"/>
  <c r="O65" i="68"/>
  <c r="K65" i="68"/>
  <c r="I65" i="68"/>
  <c r="F65" i="68"/>
  <c r="D65" i="68"/>
  <c r="O64" i="68"/>
  <c r="K64" i="68"/>
  <c r="I64" i="68"/>
  <c r="F64" i="68"/>
  <c r="D64" i="68"/>
  <c r="O63" i="68"/>
  <c r="K63" i="68"/>
  <c r="I63" i="68"/>
  <c r="F63" i="68"/>
  <c r="D63" i="68"/>
  <c r="O62" i="68"/>
  <c r="K62" i="68"/>
  <c r="I62" i="68"/>
  <c r="F62" i="68"/>
  <c r="D62" i="68"/>
  <c r="O61" i="68"/>
  <c r="K61" i="68"/>
  <c r="I61" i="68"/>
  <c r="F61" i="68"/>
  <c r="D61" i="68"/>
  <c r="O52" i="68"/>
  <c r="K52" i="68"/>
  <c r="I52" i="68"/>
  <c r="F52" i="68"/>
  <c r="D52" i="68"/>
  <c r="O51" i="68"/>
  <c r="K51" i="68"/>
  <c r="I51" i="68"/>
  <c r="F51" i="68"/>
  <c r="D51" i="68"/>
  <c r="O50" i="68"/>
  <c r="K50" i="68"/>
  <c r="I50" i="68"/>
  <c r="F50" i="68"/>
  <c r="D50" i="68"/>
  <c r="O49" i="68"/>
  <c r="K49" i="68"/>
  <c r="I49" i="68"/>
  <c r="F49" i="68"/>
  <c r="D49" i="68"/>
  <c r="O48" i="68"/>
  <c r="K48" i="68"/>
  <c r="I48" i="68"/>
  <c r="F48" i="68"/>
  <c r="D48" i="68"/>
  <c r="O47" i="68"/>
  <c r="K47" i="68"/>
  <c r="I47" i="68"/>
  <c r="F47" i="68"/>
  <c r="D47" i="68"/>
  <c r="O46" i="68"/>
  <c r="K46" i="68"/>
  <c r="I46" i="68"/>
  <c r="F46" i="68"/>
  <c r="D46" i="68"/>
  <c r="O45" i="68"/>
  <c r="K45" i="68"/>
  <c r="I45" i="68"/>
  <c r="F45" i="68"/>
  <c r="D45" i="68"/>
  <c r="O44" i="68"/>
  <c r="K44" i="68"/>
  <c r="I44" i="68"/>
  <c r="F44" i="68"/>
  <c r="D44" i="68"/>
  <c r="O43" i="68"/>
  <c r="K43" i="68"/>
  <c r="I43" i="68"/>
  <c r="F43" i="68"/>
  <c r="D43" i="68"/>
  <c r="O42" i="68"/>
  <c r="K42" i="68"/>
  <c r="I42" i="68"/>
  <c r="F42" i="68"/>
  <c r="D42" i="68"/>
  <c r="O41" i="68"/>
  <c r="K41" i="68"/>
  <c r="I41" i="68"/>
  <c r="F41" i="68"/>
  <c r="D41" i="68"/>
  <c r="O40" i="68"/>
  <c r="K40" i="68"/>
  <c r="I40" i="68"/>
  <c r="F40" i="68"/>
  <c r="D40" i="68"/>
  <c r="O39" i="68"/>
  <c r="K39" i="68"/>
  <c r="I39" i="68"/>
  <c r="F39" i="68"/>
  <c r="D39" i="68"/>
  <c r="V38" i="68"/>
  <c r="O37" i="68"/>
  <c r="K37" i="68"/>
  <c r="I37" i="68"/>
  <c r="F37" i="68"/>
  <c r="D37" i="68"/>
  <c r="O36" i="68"/>
  <c r="K36" i="68"/>
  <c r="I36" i="68"/>
  <c r="F36" i="68"/>
  <c r="D36" i="68"/>
  <c r="O35" i="68"/>
  <c r="K35" i="68"/>
  <c r="I35" i="68"/>
  <c r="F35" i="68"/>
  <c r="D35" i="68"/>
  <c r="O34" i="68"/>
  <c r="K34" i="68"/>
  <c r="I34" i="68"/>
  <c r="F34" i="68"/>
  <c r="D34" i="68"/>
  <c r="O33" i="68"/>
  <c r="K33" i="68"/>
  <c r="I33" i="68"/>
  <c r="F33" i="68"/>
  <c r="D33" i="68"/>
  <c r="O32" i="68"/>
  <c r="K32" i="68"/>
  <c r="I32" i="68"/>
  <c r="F32" i="68"/>
  <c r="D32" i="68"/>
  <c r="O31" i="68"/>
  <c r="K31" i="68"/>
  <c r="I31" i="68"/>
  <c r="F31" i="68"/>
  <c r="D31" i="68"/>
  <c r="O30" i="68"/>
  <c r="K30" i="68"/>
  <c r="I30" i="68"/>
  <c r="F30" i="68"/>
  <c r="D30" i="68"/>
  <c r="O29" i="68"/>
  <c r="K29" i="68"/>
  <c r="I29" i="68"/>
  <c r="F29" i="68"/>
  <c r="D29" i="68"/>
  <c r="O28" i="68"/>
  <c r="K28" i="68"/>
  <c r="I28" i="68"/>
  <c r="F28" i="68"/>
  <c r="D28" i="68"/>
  <c r="O27" i="68"/>
  <c r="K27" i="68"/>
  <c r="I27" i="68"/>
  <c r="F27" i="68"/>
  <c r="D27" i="68"/>
  <c r="V26" i="68"/>
  <c r="O25" i="68"/>
  <c r="K25" i="68"/>
  <c r="I25" i="68"/>
  <c r="F25" i="68"/>
  <c r="D25" i="68"/>
  <c r="O24" i="68"/>
  <c r="K24" i="68"/>
  <c r="I24" i="68"/>
  <c r="F24" i="68"/>
  <c r="D24" i="68"/>
  <c r="O23" i="68"/>
  <c r="K23" i="68"/>
  <c r="I23" i="68"/>
  <c r="F23" i="68"/>
  <c r="D23" i="68"/>
  <c r="O22" i="68"/>
  <c r="K22" i="68"/>
  <c r="I22" i="68"/>
  <c r="F22" i="68"/>
  <c r="D22" i="68"/>
  <c r="O21" i="68"/>
  <c r="K21" i="68"/>
  <c r="I21" i="68"/>
  <c r="F21" i="68"/>
  <c r="D21" i="68"/>
  <c r="O20" i="68"/>
  <c r="K20" i="68"/>
  <c r="I20" i="68"/>
  <c r="F20" i="68"/>
  <c r="D20" i="68"/>
  <c r="O19" i="68"/>
  <c r="K19" i="68"/>
  <c r="I19" i="68"/>
  <c r="F19" i="68"/>
  <c r="D19" i="68"/>
  <c r="O11" i="68"/>
  <c r="K11" i="68"/>
  <c r="I11" i="68"/>
  <c r="F11" i="68"/>
  <c r="D11" i="68"/>
  <c r="V10" i="68"/>
  <c r="T6" i="68"/>
  <c r="F4" i="68" s="1"/>
  <c r="P6" i="67"/>
  <c r="V6" i="67"/>
  <c r="O6" i="67"/>
  <c r="K6" i="67"/>
  <c r="I6" i="67"/>
  <c r="F6" i="67"/>
  <c r="V9" i="67"/>
  <c r="O9" i="67"/>
  <c r="K9" i="67"/>
  <c r="I9" i="67"/>
  <c r="F62" i="67"/>
  <c r="F35" i="67"/>
  <c r="F22" i="67"/>
  <c r="F10" i="67"/>
  <c r="D62" i="67"/>
  <c r="D35" i="67"/>
  <c r="D22" i="67"/>
  <c r="D10" i="67"/>
  <c r="O57" i="67"/>
  <c r="K57" i="67"/>
  <c r="I57" i="67"/>
  <c r="F57" i="67"/>
  <c r="D57" i="67"/>
  <c r="O56" i="67"/>
  <c r="K56" i="67"/>
  <c r="I56" i="67"/>
  <c r="F56" i="67"/>
  <c r="D56" i="67"/>
  <c r="O55" i="67"/>
  <c r="K55" i="67"/>
  <c r="I55" i="67"/>
  <c r="F55" i="67"/>
  <c r="D55" i="67"/>
  <c r="O18" i="67"/>
  <c r="K18" i="67"/>
  <c r="I18" i="67"/>
  <c r="F18" i="67"/>
  <c r="D18" i="67"/>
  <c r="O17" i="67"/>
  <c r="K17" i="67"/>
  <c r="I17" i="67"/>
  <c r="F17" i="67"/>
  <c r="D17" i="67"/>
  <c r="O16" i="67"/>
  <c r="K16" i="67"/>
  <c r="I16" i="67"/>
  <c r="F16" i="67"/>
  <c r="D16" i="67"/>
  <c r="O63" i="67"/>
  <c r="K63" i="67"/>
  <c r="I63" i="67"/>
  <c r="F63" i="67"/>
  <c r="D63" i="67"/>
  <c r="V62" i="67"/>
  <c r="O61" i="67"/>
  <c r="K61" i="67"/>
  <c r="I61" i="67"/>
  <c r="F61" i="67"/>
  <c r="D61" i="67"/>
  <c r="O60" i="67"/>
  <c r="K60" i="67"/>
  <c r="I60" i="67"/>
  <c r="F60" i="67"/>
  <c r="D60" i="67"/>
  <c r="O59" i="67"/>
  <c r="K59" i="67"/>
  <c r="I59" i="67"/>
  <c r="F59" i="67"/>
  <c r="D59" i="67"/>
  <c r="O58" i="67"/>
  <c r="K58" i="67"/>
  <c r="I58" i="67"/>
  <c r="F58" i="67"/>
  <c r="D58" i="67"/>
  <c r="O54" i="67"/>
  <c r="K54" i="67"/>
  <c r="I54" i="67"/>
  <c r="F54" i="67"/>
  <c r="D54" i="67"/>
  <c r="O53" i="67"/>
  <c r="K53" i="67"/>
  <c r="I53" i="67"/>
  <c r="F53" i="67"/>
  <c r="D53" i="67"/>
  <c r="O52" i="67"/>
  <c r="K52" i="67"/>
  <c r="I52" i="67"/>
  <c r="F52" i="67"/>
  <c r="D52" i="67"/>
  <c r="O51" i="67"/>
  <c r="K51" i="67"/>
  <c r="I51" i="67"/>
  <c r="F51" i="67"/>
  <c r="D51" i="67"/>
  <c r="O50" i="67"/>
  <c r="K50" i="67"/>
  <c r="I50" i="67"/>
  <c r="F50" i="67"/>
  <c r="D50" i="67"/>
  <c r="O49" i="67"/>
  <c r="K49" i="67"/>
  <c r="I49" i="67"/>
  <c r="F49" i="67"/>
  <c r="D49" i="67"/>
  <c r="O48" i="67"/>
  <c r="K48" i="67"/>
  <c r="I48" i="67"/>
  <c r="F48" i="67"/>
  <c r="D48" i="67"/>
  <c r="O47" i="67"/>
  <c r="K47" i="67"/>
  <c r="I47" i="67"/>
  <c r="F47" i="67"/>
  <c r="D47" i="67"/>
  <c r="O46" i="67"/>
  <c r="K46" i="67"/>
  <c r="I46" i="67"/>
  <c r="F46" i="67"/>
  <c r="D46" i="67"/>
  <c r="O45" i="67"/>
  <c r="K45" i="67"/>
  <c r="I45" i="67"/>
  <c r="F45" i="67"/>
  <c r="D45" i="67"/>
  <c r="O44" i="67"/>
  <c r="K44" i="67"/>
  <c r="I44" i="67"/>
  <c r="F44" i="67"/>
  <c r="D44" i="67"/>
  <c r="O43" i="67"/>
  <c r="K43" i="67"/>
  <c r="I43" i="67"/>
  <c r="F43" i="67"/>
  <c r="D43" i="67"/>
  <c r="O42" i="67"/>
  <c r="K42" i="67"/>
  <c r="I42" i="67"/>
  <c r="F42" i="67"/>
  <c r="D42" i="67"/>
  <c r="O41" i="67"/>
  <c r="K41" i="67"/>
  <c r="I41" i="67"/>
  <c r="F41" i="67"/>
  <c r="D41" i="67"/>
  <c r="O40" i="67"/>
  <c r="K40" i="67"/>
  <c r="I40" i="67"/>
  <c r="F40" i="67"/>
  <c r="D40" i="67"/>
  <c r="O39" i="67"/>
  <c r="K39" i="67"/>
  <c r="I39" i="67"/>
  <c r="F39" i="67"/>
  <c r="D39" i="67"/>
  <c r="O38" i="67"/>
  <c r="K38" i="67"/>
  <c r="I38" i="67"/>
  <c r="F38" i="67"/>
  <c r="D38" i="67"/>
  <c r="O37" i="67"/>
  <c r="K37" i="67"/>
  <c r="I37" i="67"/>
  <c r="F37" i="67"/>
  <c r="D37" i="67"/>
  <c r="O36" i="67"/>
  <c r="K36" i="67"/>
  <c r="I36" i="67"/>
  <c r="F36" i="67"/>
  <c r="D36" i="67"/>
  <c r="V35" i="67"/>
  <c r="O34" i="67"/>
  <c r="K34" i="67"/>
  <c r="I34" i="67"/>
  <c r="F34" i="67"/>
  <c r="D34" i="67"/>
  <c r="O33" i="67"/>
  <c r="K33" i="67"/>
  <c r="I33" i="67"/>
  <c r="F33" i="67"/>
  <c r="D33" i="67"/>
  <c r="O32" i="67"/>
  <c r="K32" i="67"/>
  <c r="I32" i="67"/>
  <c r="F32" i="67"/>
  <c r="D32" i="67"/>
  <c r="O31" i="67"/>
  <c r="K31" i="67"/>
  <c r="I31" i="67"/>
  <c r="F31" i="67"/>
  <c r="D31" i="67"/>
  <c r="O30" i="67"/>
  <c r="K30" i="67"/>
  <c r="I30" i="67"/>
  <c r="F30" i="67"/>
  <c r="D30" i="67"/>
  <c r="O29" i="67"/>
  <c r="K29" i="67"/>
  <c r="I29" i="67"/>
  <c r="F29" i="67"/>
  <c r="D29" i="67"/>
  <c r="O28" i="67"/>
  <c r="K28" i="67"/>
  <c r="I28" i="67"/>
  <c r="F28" i="67"/>
  <c r="D28" i="67"/>
  <c r="O27" i="67"/>
  <c r="K27" i="67"/>
  <c r="I27" i="67"/>
  <c r="F27" i="67"/>
  <c r="D27" i="67"/>
  <c r="O26" i="67"/>
  <c r="K26" i="67"/>
  <c r="I26" i="67"/>
  <c r="F26" i="67"/>
  <c r="D26" i="67"/>
  <c r="O25" i="67"/>
  <c r="K25" i="67"/>
  <c r="I25" i="67"/>
  <c r="F25" i="67"/>
  <c r="D25" i="67"/>
  <c r="O24" i="67"/>
  <c r="K24" i="67"/>
  <c r="I24" i="67"/>
  <c r="F24" i="67"/>
  <c r="D24" i="67"/>
  <c r="O23" i="67"/>
  <c r="K23" i="67"/>
  <c r="I23" i="67"/>
  <c r="F23" i="67"/>
  <c r="D23" i="67"/>
  <c r="V22" i="67"/>
  <c r="O21" i="67"/>
  <c r="K21" i="67"/>
  <c r="I21" i="67"/>
  <c r="F21" i="67"/>
  <c r="D21" i="67"/>
  <c r="O20" i="67"/>
  <c r="K20" i="67"/>
  <c r="I20" i="67"/>
  <c r="F20" i="67"/>
  <c r="D20" i="67"/>
  <c r="O19" i="67"/>
  <c r="K19" i="67"/>
  <c r="I19" i="67"/>
  <c r="F19" i="67"/>
  <c r="D19" i="67"/>
  <c r="O15" i="67"/>
  <c r="K15" i="67"/>
  <c r="I15" i="67"/>
  <c r="F15" i="67"/>
  <c r="D15" i="67"/>
  <c r="O14" i="67"/>
  <c r="K14" i="67"/>
  <c r="I14" i="67"/>
  <c r="F14" i="67"/>
  <c r="D14" i="67"/>
  <c r="O13" i="67"/>
  <c r="K13" i="67"/>
  <c r="I13" i="67"/>
  <c r="F13" i="67"/>
  <c r="D13" i="67"/>
  <c r="O12" i="67"/>
  <c r="K12" i="67"/>
  <c r="I12" i="67"/>
  <c r="F12" i="67"/>
  <c r="D12" i="67"/>
  <c r="O11" i="67"/>
  <c r="K11" i="67"/>
  <c r="I11" i="67"/>
  <c r="F11" i="67"/>
  <c r="D11" i="67"/>
  <c r="V10" i="67"/>
  <c r="T6" i="67"/>
  <c r="F4" i="67" s="1"/>
  <c r="F3" i="67"/>
  <c r="P6" i="66"/>
  <c r="V6" i="66"/>
  <c r="O6" i="66"/>
  <c r="K6" i="66"/>
  <c r="I6" i="66"/>
  <c r="F6" i="66"/>
  <c r="V9" i="66"/>
  <c r="O9" i="66"/>
  <c r="K9" i="66"/>
  <c r="I9" i="66"/>
  <c r="F30" i="66"/>
  <c r="F15" i="66"/>
  <c r="F12" i="66"/>
  <c r="F10" i="66"/>
  <c r="D30" i="66"/>
  <c r="D15" i="66"/>
  <c r="D12" i="66"/>
  <c r="D10" i="66"/>
  <c r="O32" i="66"/>
  <c r="K32" i="66"/>
  <c r="I32" i="66"/>
  <c r="F32" i="66"/>
  <c r="D32" i="66"/>
  <c r="O30" i="66"/>
  <c r="O31" i="66"/>
  <c r="K31" i="66"/>
  <c r="I31" i="66"/>
  <c r="I30" i="66" s="1"/>
  <c r="F31" i="66"/>
  <c r="D31" i="66"/>
  <c r="V30" i="66"/>
  <c r="O29" i="66"/>
  <c r="K29" i="66"/>
  <c r="I29" i="66"/>
  <c r="F29" i="66"/>
  <c r="D29" i="66"/>
  <c r="O28" i="66"/>
  <c r="K28" i="66"/>
  <c r="I28" i="66"/>
  <c r="F28" i="66"/>
  <c r="D28" i="66"/>
  <c r="O27" i="66"/>
  <c r="K27" i="66"/>
  <c r="I27" i="66"/>
  <c r="F27" i="66"/>
  <c r="D27" i="66"/>
  <c r="O26" i="66"/>
  <c r="K26" i="66"/>
  <c r="I26" i="66"/>
  <c r="F26" i="66"/>
  <c r="D26" i="66"/>
  <c r="O25" i="66"/>
  <c r="K25" i="66"/>
  <c r="I25" i="66"/>
  <c r="F25" i="66"/>
  <c r="D25" i="66"/>
  <c r="O24" i="66"/>
  <c r="K24" i="66"/>
  <c r="I24" i="66"/>
  <c r="F24" i="66"/>
  <c r="D24" i="66"/>
  <c r="O23" i="66"/>
  <c r="K23" i="66"/>
  <c r="I23" i="66"/>
  <c r="F23" i="66"/>
  <c r="D23" i="66"/>
  <c r="O22" i="66"/>
  <c r="K22" i="66"/>
  <c r="I22" i="66"/>
  <c r="F22" i="66"/>
  <c r="D22" i="66"/>
  <c r="O21" i="66"/>
  <c r="K21" i="66"/>
  <c r="I21" i="66"/>
  <c r="F21" i="66"/>
  <c r="D21" i="66"/>
  <c r="O20" i="66"/>
  <c r="K20" i="66"/>
  <c r="I20" i="66"/>
  <c r="F20" i="66"/>
  <c r="D20" i="66"/>
  <c r="O19" i="66"/>
  <c r="K19" i="66"/>
  <c r="I19" i="66"/>
  <c r="F19" i="66"/>
  <c r="D19" i="66"/>
  <c r="O18" i="66"/>
  <c r="K18" i="66"/>
  <c r="I18" i="66"/>
  <c r="F18" i="66"/>
  <c r="D18" i="66"/>
  <c r="O17" i="66"/>
  <c r="K17" i="66"/>
  <c r="I17" i="66"/>
  <c r="F17" i="66"/>
  <c r="D17" i="66"/>
  <c r="O16" i="66"/>
  <c r="K16" i="66"/>
  <c r="I16" i="66"/>
  <c r="F16" i="66"/>
  <c r="D16" i="66"/>
  <c r="V15" i="66"/>
  <c r="O14" i="66"/>
  <c r="K14" i="66"/>
  <c r="I14" i="66"/>
  <c r="F14" i="66"/>
  <c r="D14" i="66"/>
  <c r="O13" i="66"/>
  <c r="K13" i="66"/>
  <c r="I13" i="66"/>
  <c r="F13" i="66"/>
  <c r="D13" i="66"/>
  <c r="V12" i="66"/>
  <c r="O11" i="66"/>
  <c r="K11" i="66"/>
  <c r="I11" i="66"/>
  <c r="F11" i="66"/>
  <c r="D11" i="66"/>
  <c r="V10" i="66"/>
  <c r="T6" i="66"/>
  <c r="F4" i="66" s="1"/>
  <c r="F3" i="66"/>
  <c r="P6" i="65"/>
  <c r="V6" i="65"/>
  <c r="O6" i="65"/>
  <c r="K6" i="65"/>
  <c r="I6" i="65"/>
  <c r="F6" i="65"/>
  <c r="V9" i="65"/>
  <c r="O10" i="65"/>
  <c r="O9" i="65" s="1"/>
  <c r="K9" i="65"/>
  <c r="I9" i="65"/>
  <c r="F47" i="65"/>
  <c r="F20" i="65"/>
  <c r="F10" i="65"/>
  <c r="D47" i="65"/>
  <c r="D20" i="65"/>
  <c r="D10" i="65"/>
  <c r="O41" i="65"/>
  <c r="K41" i="65"/>
  <c r="I41" i="65"/>
  <c r="F41" i="65"/>
  <c r="D41" i="65"/>
  <c r="O40" i="65"/>
  <c r="K40" i="65"/>
  <c r="I40" i="65"/>
  <c r="F40" i="65"/>
  <c r="D40" i="65"/>
  <c r="O39" i="65"/>
  <c r="K39" i="65"/>
  <c r="I39" i="65"/>
  <c r="F39" i="65"/>
  <c r="D39" i="65"/>
  <c r="O16" i="65"/>
  <c r="K16" i="65"/>
  <c r="I16" i="65"/>
  <c r="F16" i="65"/>
  <c r="D16" i="65"/>
  <c r="O49" i="65"/>
  <c r="K49" i="65"/>
  <c r="I49" i="65"/>
  <c r="F49" i="65"/>
  <c r="D49" i="65"/>
  <c r="O48" i="65"/>
  <c r="K48" i="65"/>
  <c r="I48" i="65"/>
  <c r="F48" i="65"/>
  <c r="D48" i="65"/>
  <c r="V47" i="65"/>
  <c r="O46" i="65"/>
  <c r="K46" i="65"/>
  <c r="I46" i="65"/>
  <c r="F46" i="65"/>
  <c r="D46" i="65"/>
  <c r="O45" i="65"/>
  <c r="K45" i="65"/>
  <c r="I45" i="65"/>
  <c r="F45" i="65"/>
  <c r="D45" i="65"/>
  <c r="O44" i="65"/>
  <c r="K44" i="65"/>
  <c r="I44" i="65"/>
  <c r="F44" i="65"/>
  <c r="D44" i="65"/>
  <c r="O43" i="65"/>
  <c r="K43" i="65"/>
  <c r="I43" i="65"/>
  <c r="F43" i="65"/>
  <c r="D43" i="65"/>
  <c r="O42" i="65"/>
  <c r="K42" i="65"/>
  <c r="I42" i="65"/>
  <c r="F42" i="65"/>
  <c r="D42" i="65"/>
  <c r="O38" i="65"/>
  <c r="K38" i="65"/>
  <c r="I38" i="65"/>
  <c r="F38" i="65"/>
  <c r="D38" i="65"/>
  <c r="O37" i="65"/>
  <c r="K37" i="65"/>
  <c r="I37" i="65"/>
  <c r="F37" i="65"/>
  <c r="D37" i="65"/>
  <c r="O36" i="65"/>
  <c r="K36" i="65"/>
  <c r="I36" i="65"/>
  <c r="F36" i="65"/>
  <c r="D36" i="65"/>
  <c r="O35" i="65"/>
  <c r="K35" i="65"/>
  <c r="I35" i="65"/>
  <c r="F35" i="65"/>
  <c r="D35" i="65"/>
  <c r="O34" i="65"/>
  <c r="K34" i="65"/>
  <c r="I34" i="65"/>
  <c r="F34" i="65"/>
  <c r="D34" i="65"/>
  <c r="O33" i="65"/>
  <c r="K33" i="65"/>
  <c r="I33" i="65"/>
  <c r="F33" i="65"/>
  <c r="D33" i="65"/>
  <c r="O32" i="65"/>
  <c r="K32" i="65"/>
  <c r="I32" i="65"/>
  <c r="F32" i="65"/>
  <c r="D32" i="65"/>
  <c r="O31" i="65"/>
  <c r="K31" i="65"/>
  <c r="I31" i="65"/>
  <c r="F31" i="65"/>
  <c r="D31" i="65"/>
  <c r="O30" i="65"/>
  <c r="K30" i="65"/>
  <c r="I30" i="65"/>
  <c r="F30" i="65"/>
  <c r="D30" i="65"/>
  <c r="O29" i="65"/>
  <c r="K29" i="65"/>
  <c r="I29" i="65"/>
  <c r="F29" i="65"/>
  <c r="D29" i="65"/>
  <c r="O28" i="65"/>
  <c r="K28" i="65"/>
  <c r="I28" i="65"/>
  <c r="F28" i="65"/>
  <c r="D28" i="65"/>
  <c r="O27" i="65"/>
  <c r="K27" i="65"/>
  <c r="I27" i="65"/>
  <c r="F27" i="65"/>
  <c r="D27" i="65"/>
  <c r="O26" i="65"/>
  <c r="K26" i="65"/>
  <c r="I26" i="65"/>
  <c r="F26" i="65"/>
  <c r="D26" i="65"/>
  <c r="O25" i="65"/>
  <c r="K25" i="65"/>
  <c r="I25" i="65"/>
  <c r="F25" i="65"/>
  <c r="D25" i="65"/>
  <c r="O24" i="65"/>
  <c r="K24" i="65"/>
  <c r="I24" i="65"/>
  <c r="F24" i="65"/>
  <c r="D24" i="65"/>
  <c r="O23" i="65"/>
  <c r="K23" i="65"/>
  <c r="I23" i="65"/>
  <c r="F23" i="65"/>
  <c r="D23" i="65"/>
  <c r="O22" i="65"/>
  <c r="K22" i="65"/>
  <c r="I22" i="65"/>
  <c r="F22" i="65"/>
  <c r="D22" i="65"/>
  <c r="O21" i="65"/>
  <c r="K21" i="65"/>
  <c r="I21" i="65"/>
  <c r="F21" i="65"/>
  <c r="D21" i="65"/>
  <c r="V20" i="65"/>
  <c r="O19" i="65"/>
  <c r="K19" i="65"/>
  <c r="I19" i="65"/>
  <c r="F19" i="65"/>
  <c r="D19" i="65"/>
  <c r="O18" i="65"/>
  <c r="K18" i="65"/>
  <c r="I18" i="65"/>
  <c r="F18" i="65"/>
  <c r="D18" i="65"/>
  <c r="O17" i="65"/>
  <c r="K17" i="65"/>
  <c r="I17" i="65"/>
  <c r="F17" i="65"/>
  <c r="D17" i="65"/>
  <c r="O15" i="65"/>
  <c r="K15" i="65"/>
  <c r="I15" i="65"/>
  <c r="F15" i="65"/>
  <c r="D15" i="65"/>
  <c r="O14" i="65"/>
  <c r="K14" i="65"/>
  <c r="I14" i="65"/>
  <c r="F14" i="65"/>
  <c r="D14" i="65"/>
  <c r="O13" i="65"/>
  <c r="K13" i="65"/>
  <c r="I13" i="65"/>
  <c r="F13" i="65"/>
  <c r="D13" i="65"/>
  <c r="O12" i="65"/>
  <c r="K12" i="65"/>
  <c r="I12" i="65"/>
  <c r="F12" i="65"/>
  <c r="D12" i="65"/>
  <c r="O11" i="65"/>
  <c r="K11" i="65"/>
  <c r="I11" i="65"/>
  <c r="F11" i="65"/>
  <c r="D11" i="65"/>
  <c r="V10" i="65"/>
  <c r="T6" i="65"/>
  <c r="F4" i="65" s="1"/>
  <c r="F3" i="65"/>
  <c r="V6" i="64"/>
  <c r="O61" i="64"/>
  <c r="O39" i="64"/>
  <c r="O29" i="64"/>
  <c r="O10" i="64"/>
  <c r="V9" i="64"/>
  <c r="K9" i="64"/>
  <c r="I9" i="64"/>
  <c r="F61" i="64"/>
  <c r="F39" i="64"/>
  <c r="F29" i="64"/>
  <c r="F10" i="64"/>
  <c r="P6" i="64"/>
  <c r="K6" i="64"/>
  <c r="I6" i="64"/>
  <c r="D61" i="64"/>
  <c r="D39" i="64"/>
  <c r="D29" i="64"/>
  <c r="D10" i="64"/>
  <c r="D9" i="64" s="1"/>
  <c r="O64" i="64"/>
  <c r="K64" i="64"/>
  <c r="I64" i="64"/>
  <c r="F64" i="64"/>
  <c r="D64" i="64"/>
  <c r="O63" i="64"/>
  <c r="K63" i="64"/>
  <c r="I63" i="64"/>
  <c r="F63" i="64"/>
  <c r="D63" i="64"/>
  <c r="O19" i="64"/>
  <c r="K19" i="64"/>
  <c r="I19" i="64"/>
  <c r="F19" i="64"/>
  <c r="D19" i="64"/>
  <c r="O18" i="64"/>
  <c r="K18" i="64"/>
  <c r="I18" i="64"/>
  <c r="F18" i="64"/>
  <c r="D18" i="64"/>
  <c r="O17" i="64"/>
  <c r="K17" i="64"/>
  <c r="I17" i="64"/>
  <c r="F17" i="64"/>
  <c r="D17" i="64"/>
  <c r="O16" i="64"/>
  <c r="K16" i="64"/>
  <c r="I16" i="64"/>
  <c r="F16" i="64"/>
  <c r="D16" i="64"/>
  <c r="O21" i="64"/>
  <c r="K21" i="64"/>
  <c r="I21" i="64"/>
  <c r="F21" i="64"/>
  <c r="D21" i="64"/>
  <c r="O20" i="64"/>
  <c r="K20" i="64"/>
  <c r="I20" i="64"/>
  <c r="F20" i="64"/>
  <c r="D20" i="64"/>
  <c r="O15" i="64"/>
  <c r="K15" i="64"/>
  <c r="I15" i="64"/>
  <c r="F15" i="64"/>
  <c r="D15" i="64"/>
  <c r="O14" i="64"/>
  <c r="K14" i="64"/>
  <c r="I14" i="64"/>
  <c r="F14" i="64"/>
  <c r="D14" i="64"/>
  <c r="O13" i="64"/>
  <c r="K13" i="64"/>
  <c r="I13" i="64"/>
  <c r="F13" i="64"/>
  <c r="D13" i="64"/>
  <c r="O12" i="64"/>
  <c r="K12" i="64"/>
  <c r="I12" i="64"/>
  <c r="F12" i="64"/>
  <c r="D12" i="64"/>
  <c r="O67" i="64"/>
  <c r="K67" i="64"/>
  <c r="I67" i="64"/>
  <c r="F67" i="64"/>
  <c r="D67" i="64"/>
  <c r="O66" i="64"/>
  <c r="K66" i="64"/>
  <c r="I66" i="64"/>
  <c r="F66" i="64"/>
  <c r="D66" i="64"/>
  <c r="O65" i="64"/>
  <c r="K65" i="64"/>
  <c r="I65" i="64"/>
  <c r="F65" i="64"/>
  <c r="D65" i="64"/>
  <c r="O62" i="64"/>
  <c r="K62" i="64"/>
  <c r="I62" i="64"/>
  <c r="F62" i="64"/>
  <c r="D62" i="64"/>
  <c r="V61" i="64"/>
  <c r="O60" i="64"/>
  <c r="K60" i="64"/>
  <c r="I60" i="64"/>
  <c r="F60" i="64"/>
  <c r="D60" i="64"/>
  <c r="O59" i="64"/>
  <c r="K59" i="64"/>
  <c r="I59" i="64"/>
  <c r="F59" i="64"/>
  <c r="D59" i="64"/>
  <c r="O58" i="64"/>
  <c r="K58" i="64"/>
  <c r="I58" i="64"/>
  <c r="F58" i="64"/>
  <c r="D58" i="64"/>
  <c r="O57" i="64"/>
  <c r="K57" i="64"/>
  <c r="I57" i="64"/>
  <c r="F57" i="64"/>
  <c r="D57" i="64"/>
  <c r="O56" i="64"/>
  <c r="K56" i="64"/>
  <c r="I56" i="64"/>
  <c r="F56" i="64"/>
  <c r="D56" i="64"/>
  <c r="O55" i="64"/>
  <c r="K55" i="64"/>
  <c r="I55" i="64"/>
  <c r="F55" i="64"/>
  <c r="D55" i="64"/>
  <c r="O54" i="64"/>
  <c r="K54" i="64"/>
  <c r="I54" i="64"/>
  <c r="F54" i="64"/>
  <c r="D54" i="64"/>
  <c r="O53" i="64"/>
  <c r="K53" i="64"/>
  <c r="I53" i="64"/>
  <c r="F53" i="64"/>
  <c r="D53" i="64"/>
  <c r="O52" i="64"/>
  <c r="K52" i="64"/>
  <c r="I52" i="64"/>
  <c r="F52" i="64"/>
  <c r="D52" i="64"/>
  <c r="O51" i="64"/>
  <c r="K51" i="64"/>
  <c r="I51" i="64"/>
  <c r="F51" i="64"/>
  <c r="D51" i="64"/>
  <c r="O50" i="64"/>
  <c r="K50" i="64"/>
  <c r="I50" i="64"/>
  <c r="F50" i="64"/>
  <c r="D50" i="64"/>
  <c r="O49" i="64"/>
  <c r="K49" i="64"/>
  <c r="I49" i="64"/>
  <c r="F49" i="64"/>
  <c r="D49" i="64"/>
  <c r="O48" i="64"/>
  <c r="K48" i="64"/>
  <c r="I48" i="64"/>
  <c r="F48" i="64"/>
  <c r="D48" i="64"/>
  <c r="O47" i="64"/>
  <c r="K47" i="64"/>
  <c r="I47" i="64"/>
  <c r="F47" i="64"/>
  <c r="D47" i="64"/>
  <c r="O46" i="64"/>
  <c r="K46" i="64"/>
  <c r="I46" i="64"/>
  <c r="F46" i="64"/>
  <c r="D46" i="64"/>
  <c r="O45" i="64"/>
  <c r="K45" i="64"/>
  <c r="I45" i="64"/>
  <c r="F45" i="64"/>
  <c r="D45" i="64"/>
  <c r="O44" i="64"/>
  <c r="K44" i="64"/>
  <c r="I44" i="64"/>
  <c r="F44" i="64"/>
  <c r="D44" i="64"/>
  <c r="O43" i="64"/>
  <c r="K43" i="64"/>
  <c r="I43" i="64"/>
  <c r="F43" i="64"/>
  <c r="D43" i="64"/>
  <c r="O42" i="64"/>
  <c r="K42" i="64"/>
  <c r="I42" i="64"/>
  <c r="F42" i="64"/>
  <c r="D42" i="64"/>
  <c r="O41" i="64"/>
  <c r="K41" i="64"/>
  <c r="I41" i="64"/>
  <c r="F41" i="64"/>
  <c r="D41" i="64"/>
  <c r="O40" i="64"/>
  <c r="K40" i="64"/>
  <c r="I40" i="64"/>
  <c r="F40" i="64"/>
  <c r="D40" i="64"/>
  <c r="V39" i="64"/>
  <c r="O38" i="64"/>
  <c r="K38" i="64"/>
  <c r="I38" i="64"/>
  <c r="F38" i="64"/>
  <c r="D38" i="64"/>
  <c r="O37" i="64"/>
  <c r="K37" i="64"/>
  <c r="I37" i="64"/>
  <c r="F37" i="64"/>
  <c r="D37" i="64"/>
  <c r="O36" i="64"/>
  <c r="K36" i="64"/>
  <c r="I36" i="64"/>
  <c r="F36" i="64"/>
  <c r="D36" i="64"/>
  <c r="O35" i="64"/>
  <c r="K35" i="64"/>
  <c r="I35" i="64"/>
  <c r="F35" i="64"/>
  <c r="D35" i="64"/>
  <c r="O34" i="64"/>
  <c r="K34" i="64"/>
  <c r="I34" i="64"/>
  <c r="F34" i="64"/>
  <c r="D34" i="64"/>
  <c r="O33" i="64"/>
  <c r="K33" i="64"/>
  <c r="I33" i="64"/>
  <c r="F33" i="64"/>
  <c r="D33" i="64"/>
  <c r="O32" i="64"/>
  <c r="K32" i="64"/>
  <c r="I32" i="64"/>
  <c r="F32" i="64"/>
  <c r="D32" i="64"/>
  <c r="O31" i="64"/>
  <c r="K31" i="64"/>
  <c r="I31" i="64"/>
  <c r="F31" i="64"/>
  <c r="D31" i="64"/>
  <c r="O30" i="64"/>
  <c r="K30" i="64"/>
  <c r="I30" i="64"/>
  <c r="F30" i="64"/>
  <c r="D30" i="64"/>
  <c r="V29" i="64"/>
  <c r="O28" i="64"/>
  <c r="K28" i="64"/>
  <c r="I28" i="64"/>
  <c r="F28" i="64"/>
  <c r="D28" i="64"/>
  <c r="O27" i="64"/>
  <c r="K27" i="64"/>
  <c r="I27" i="64"/>
  <c r="F27" i="64"/>
  <c r="D27" i="64"/>
  <c r="O26" i="64"/>
  <c r="K26" i="64"/>
  <c r="I26" i="64"/>
  <c r="F26" i="64"/>
  <c r="D26" i="64"/>
  <c r="O25" i="64"/>
  <c r="K25" i="64"/>
  <c r="I25" i="64"/>
  <c r="F25" i="64"/>
  <c r="D25" i="64"/>
  <c r="O24" i="64"/>
  <c r="K24" i="64"/>
  <c r="I24" i="64"/>
  <c r="F24" i="64"/>
  <c r="D24" i="64"/>
  <c r="O23" i="64"/>
  <c r="K23" i="64"/>
  <c r="I23" i="64"/>
  <c r="F23" i="64"/>
  <c r="D23" i="64"/>
  <c r="O22" i="64"/>
  <c r="K22" i="64"/>
  <c r="I22" i="64"/>
  <c r="F22" i="64"/>
  <c r="D22" i="64"/>
  <c r="O11" i="64"/>
  <c r="K11" i="64"/>
  <c r="I11" i="64"/>
  <c r="F11" i="64"/>
  <c r="D11" i="64"/>
  <c r="V10" i="64"/>
  <c r="T6" i="64"/>
  <c r="F4" i="64" s="1"/>
  <c r="F3" i="64"/>
  <c r="T6" i="63"/>
  <c r="I10" i="63"/>
  <c r="I9" i="63" s="1"/>
  <c r="I6" i="63" s="1"/>
  <c r="F10" i="63"/>
  <c r="O48" i="63"/>
  <c r="O32" i="63"/>
  <c r="O17" i="63"/>
  <c r="O10" i="63"/>
  <c r="V9" i="63"/>
  <c r="V6" i="63" s="1"/>
  <c r="K9" i="63"/>
  <c r="F48" i="63"/>
  <c r="F32" i="63"/>
  <c r="F17" i="63"/>
  <c r="P6" i="63"/>
  <c r="K6" i="63"/>
  <c r="D17" i="63"/>
  <c r="D48" i="63"/>
  <c r="D32" i="63"/>
  <c r="D10" i="63"/>
  <c r="D9" i="63"/>
  <c r="I48" i="63"/>
  <c r="O49" i="63"/>
  <c r="K49" i="63"/>
  <c r="I49" i="63"/>
  <c r="F49" i="63"/>
  <c r="D49" i="63"/>
  <c r="V48" i="63"/>
  <c r="O47" i="63"/>
  <c r="K47" i="63"/>
  <c r="I47" i="63"/>
  <c r="F47" i="63"/>
  <c r="D47" i="63"/>
  <c r="O46" i="63"/>
  <c r="K46" i="63"/>
  <c r="I46" i="63"/>
  <c r="F46" i="63"/>
  <c r="D46" i="63"/>
  <c r="O45" i="63"/>
  <c r="K45" i="63"/>
  <c r="I45" i="63"/>
  <c r="F45" i="63"/>
  <c r="D45" i="63"/>
  <c r="O44" i="63"/>
  <c r="K44" i="63"/>
  <c r="I44" i="63"/>
  <c r="F44" i="63"/>
  <c r="D44" i="63"/>
  <c r="O43" i="63"/>
  <c r="K43" i="63"/>
  <c r="I43" i="63"/>
  <c r="F43" i="63"/>
  <c r="D43" i="63"/>
  <c r="O42" i="63"/>
  <c r="K42" i="63"/>
  <c r="I42" i="63"/>
  <c r="F42" i="63"/>
  <c r="D42" i="63"/>
  <c r="O41" i="63"/>
  <c r="K41" i="63"/>
  <c r="I41" i="63"/>
  <c r="F41" i="63"/>
  <c r="D41" i="63"/>
  <c r="O40" i="63"/>
  <c r="K40" i="63"/>
  <c r="I40" i="63"/>
  <c r="F40" i="63"/>
  <c r="D40" i="63"/>
  <c r="O39" i="63"/>
  <c r="K39" i="63"/>
  <c r="I39" i="63"/>
  <c r="F39" i="63"/>
  <c r="D39" i="63"/>
  <c r="O38" i="63"/>
  <c r="K38" i="63"/>
  <c r="I38" i="63"/>
  <c r="F38" i="63"/>
  <c r="D38" i="63"/>
  <c r="O37" i="63"/>
  <c r="K37" i="63"/>
  <c r="I37" i="63"/>
  <c r="F37" i="63"/>
  <c r="D37" i="63"/>
  <c r="O36" i="63"/>
  <c r="K36" i="63"/>
  <c r="I36" i="63"/>
  <c r="F36" i="63"/>
  <c r="D36" i="63"/>
  <c r="O35" i="63"/>
  <c r="K35" i="63"/>
  <c r="I35" i="63"/>
  <c r="F35" i="63"/>
  <c r="D35" i="63"/>
  <c r="O34" i="63"/>
  <c r="K34" i="63"/>
  <c r="I34" i="63"/>
  <c r="F34" i="63"/>
  <c r="D34" i="63"/>
  <c r="O33" i="63"/>
  <c r="K33" i="63"/>
  <c r="I33" i="63"/>
  <c r="F33" i="63"/>
  <c r="D33" i="63"/>
  <c r="V32" i="63"/>
  <c r="O31" i="63"/>
  <c r="K31" i="63"/>
  <c r="I31" i="63"/>
  <c r="F31" i="63"/>
  <c r="D31" i="63"/>
  <c r="O30" i="63"/>
  <c r="K30" i="63"/>
  <c r="I30" i="63"/>
  <c r="F30" i="63"/>
  <c r="D30" i="63"/>
  <c r="O29" i="63"/>
  <c r="K29" i="63"/>
  <c r="I29" i="63"/>
  <c r="F29" i="63"/>
  <c r="D29" i="63"/>
  <c r="O28" i="63"/>
  <c r="K28" i="63"/>
  <c r="I28" i="63"/>
  <c r="F28" i="63"/>
  <c r="D28" i="63"/>
  <c r="O27" i="63"/>
  <c r="K27" i="63"/>
  <c r="I27" i="63"/>
  <c r="F27" i="63"/>
  <c r="D27" i="63"/>
  <c r="O26" i="63"/>
  <c r="K26" i="63"/>
  <c r="I26" i="63"/>
  <c r="F26" i="63"/>
  <c r="D26" i="63"/>
  <c r="O25" i="63"/>
  <c r="K25" i="63"/>
  <c r="I25" i="63"/>
  <c r="F25" i="63"/>
  <c r="D25" i="63"/>
  <c r="O24" i="63"/>
  <c r="K24" i="63"/>
  <c r="I24" i="63"/>
  <c r="F24" i="63"/>
  <c r="D24" i="63"/>
  <c r="O23" i="63"/>
  <c r="K23" i="63"/>
  <c r="I23" i="63"/>
  <c r="F23" i="63"/>
  <c r="D23" i="63"/>
  <c r="O22" i="63"/>
  <c r="K22" i="63"/>
  <c r="I22" i="63"/>
  <c r="F22" i="63"/>
  <c r="D22" i="63"/>
  <c r="O21" i="63"/>
  <c r="K21" i="63"/>
  <c r="I21" i="63"/>
  <c r="F21" i="63"/>
  <c r="D21" i="63"/>
  <c r="O20" i="63"/>
  <c r="K20" i="63"/>
  <c r="I20" i="63"/>
  <c r="F20" i="63"/>
  <c r="D20" i="63"/>
  <c r="O19" i="63"/>
  <c r="K19" i="63"/>
  <c r="I19" i="63"/>
  <c r="F19" i="63"/>
  <c r="D19" i="63"/>
  <c r="O18" i="63"/>
  <c r="K18" i="63"/>
  <c r="I18" i="63"/>
  <c r="F18" i="63"/>
  <c r="D18" i="63"/>
  <c r="V17" i="63"/>
  <c r="O16" i="63"/>
  <c r="K16" i="63"/>
  <c r="I16" i="63"/>
  <c r="F16" i="63"/>
  <c r="D16" i="63"/>
  <c r="O15" i="63"/>
  <c r="K15" i="63"/>
  <c r="I15" i="63"/>
  <c r="F15" i="63"/>
  <c r="D15" i="63"/>
  <c r="O14" i="63"/>
  <c r="K14" i="63"/>
  <c r="I14" i="63"/>
  <c r="F14" i="63"/>
  <c r="D14" i="63"/>
  <c r="O13" i="63"/>
  <c r="K13" i="63"/>
  <c r="I13" i="63"/>
  <c r="F13" i="63"/>
  <c r="D13" i="63"/>
  <c r="O12" i="63"/>
  <c r="K12" i="63"/>
  <c r="I12" i="63"/>
  <c r="F12" i="63"/>
  <c r="D12" i="63"/>
  <c r="O11" i="63"/>
  <c r="K11" i="63"/>
  <c r="I11" i="63"/>
  <c r="F11" i="63"/>
  <c r="D11" i="63"/>
  <c r="V10" i="63"/>
  <c r="F4" i="63"/>
  <c r="F3" i="63"/>
  <c r="V9" i="62"/>
  <c r="O9" i="62"/>
  <c r="K9" i="62"/>
  <c r="I9" i="62"/>
  <c r="F49" i="62"/>
  <c r="F22" i="62"/>
  <c r="F10" i="62"/>
  <c r="D49" i="62"/>
  <c r="D22" i="62"/>
  <c r="D10" i="62"/>
  <c r="P6" i="62"/>
  <c r="V6" i="62"/>
  <c r="O6" i="62"/>
  <c r="D9" i="62"/>
  <c r="O58" i="62"/>
  <c r="K58" i="62"/>
  <c r="I58" i="62"/>
  <c r="F58" i="62"/>
  <c r="D58" i="62"/>
  <c r="O57" i="62"/>
  <c r="K57" i="62"/>
  <c r="I57" i="62"/>
  <c r="F57" i="62"/>
  <c r="D57" i="62"/>
  <c r="O56" i="62"/>
  <c r="K56" i="62"/>
  <c r="I56" i="62"/>
  <c r="F56" i="62"/>
  <c r="D56" i="62"/>
  <c r="O55" i="62"/>
  <c r="K55" i="62"/>
  <c r="I55" i="62"/>
  <c r="F55" i="62"/>
  <c r="D55" i="62"/>
  <c r="O54" i="62"/>
  <c r="K54" i="62"/>
  <c r="I54" i="62"/>
  <c r="F54" i="62"/>
  <c r="D54" i="62"/>
  <c r="O53" i="62"/>
  <c r="K53" i="62"/>
  <c r="I53" i="62"/>
  <c r="F53" i="62"/>
  <c r="D53" i="62"/>
  <c r="O52" i="62"/>
  <c r="K52" i="62"/>
  <c r="I52" i="62"/>
  <c r="F52" i="62"/>
  <c r="D52" i="62"/>
  <c r="O61" i="62"/>
  <c r="K61" i="62"/>
  <c r="I61" i="62"/>
  <c r="F61" i="62"/>
  <c r="D61" i="62"/>
  <c r="O60" i="62"/>
  <c r="K60" i="62"/>
  <c r="I60" i="62"/>
  <c r="F60" i="62"/>
  <c r="D60" i="62"/>
  <c r="O59" i="62"/>
  <c r="K59" i="62"/>
  <c r="I59" i="62"/>
  <c r="F59" i="62"/>
  <c r="D59" i="62"/>
  <c r="O51" i="62"/>
  <c r="K51" i="62"/>
  <c r="I51" i="62"/>
  <c r="F51" i="62"/>
  <c r="D51" i="62"/>
  <c r="O63" i="62"/>
  <c r="K63" i="62"/>
  <c r="I63" i="62"/>
  <c r="F63" i="62"/>
  <c r="D63" i="62"/>
  <c r="O62" i="62"/>
  <c r="K62" i="62"/>
  <c r="I62" i="62"/>
  <c r="F62" i="62"/>
  <c r="D62" i="62"/>
  <c r="O41" i="62"/>
  <c r="K41" i="62"/>
  <c r="I41" i="62"/>
  <c r="F41" i="62"/>
  <c r="D41" i="62"/>
  <c r="O40" i="62"/>
  <c r="K40" i="62"/>
  <c r="I40" i="62"/>
  <c r="F40" i="62"/>
  <c r="D40" i="62"/>
  <c r="O39" i="62"/>
  <c r="K39" i="62"/>
  <c r="I39" i="62"/>
  <c r="F39" i="62"/>
  <c r="D39" i="62"/>
  <c r="O66" i="62"/>
  <c r="K66" i="62"/>
  <c r="I66" i="62"/>
  <c r="F66" i="62"/>
  <c r="D66" i="62"/>
  <c r="O65" i="62"/>
  <c r="K65" i="62"/>
  <c r="I65" i="62"/>
  <c r="F65" i="62"/>
  <c r="D65" i="62"/>
  <c r="O64" i="62"/>
  <c r="K64" i="62"/>
  <c r="I64" i="62"/>
  <c r="F64" i="62"/>
  <c r="D64" i="62"/>
  <c r="O50" i="62"/>
  <c r="K50" i="62"/>
  <c r="I50" i="62"/>
  <c r="F50" i="62"/>
  <c r="D50" i="62"/>
  <c r="V49" i="62"/>
  <c r="O48" i="62"/>
  <c r="K48" i="62"/>
  <c r="I48" i="62"/>
  <c r="F48" i="62"/>
  <c r="D48" i="62"/>
  <c r="O47" i="62"/>
  <c r="K47" i="62"/>
  <c r="I47" i="62"/>
  <c r="F47" i="62"/>
  <c r="D47" i="62"/>
  <c r="O46" i="62"/>
  <c r="K46" i="62"/>
  <c r="I46" i="62"/>
  <c r="F46" i="62"/>
  <c r="D46" i="62"/>
  <c r="O45" i="62"/>
  <c r="K45" i="62"/>
  <c r="I45" i="62"/>
  <c r="F45" i="62"/>
  <c r="D45" i="62"/>
  <c r="O44" i="62"/>
  <c r="K44" i="62"/>
  <c r="I44" i="62"/>
  <c r="F44" i="62"/>
  <c r="D44" i="62"/>
  <c r="O43" i="62"/>
  <c r="K43" i="62"/>
  <c r="I43" i="62"/>
  <c r="F43" i="62"/>
  <c r="D43" i="62"/>
  <c r="O42" i="62"/>
  <c r="K42" i="62"/>
  <c r="I42" i="62"/>
  <c r="F42" i="62"/>
  <c r="D42" i="62"/>
  <c r="O38" i="62"/>
  <c r="K38" i="62"/>
  <c r="I38" i="62"/>
  <c r="F38" i="62"/>
  <c r="D38" i="62"/>
  <c r="O37" i="62"/>
  <c r="K37" i="62"/>
  <c r="I37" i="62"/>
  <c r="F37" i="62"/>
  <c r="D37" i="62"/>
  <c r="O36" i="62"/>
  <c r="K36" i="62"/>
  <c r="I36" i="62"/>
  <c r="F36" i="62"/>
  <c r="D36" i="62"/>
  <c r="O35" i="62"/>
  <c r="K35" i="62"/>
  <c r="I35" i="62"/>
  <c r="F35" i="62"/>
  <c r="D35" i="62"/>
  <c r="O34" i="62"/>
  <c r="K34" i="62"/>
  <c r="I34" i="62"/>
  <c r="F34" i="62"/>
  <c r="D34" i="62"/>
  <c r="O33" i="62"/>
  <c r="K33" i="62"/>
  <c r="I33" i="62"/>
  <c r="F33" i="62"/>
  <c r="D33" i="62"/>
  <c r="O32" i="62"/>
  <c r="K32" i="62"/>
  <c r="I32" i="62"/>
  <c r="F32" i="62"/>
  <c r="D32" i="62"/>
  <c r="O31" i="62"/>
  <c r="K31" i="62"/>
  <c r="I31" i="62"/>
  <c r="F31" i="62"/>
  <c r="D31" i="62"/>
  <c r="O30" i="62"/>
  <c r="K30" i="62"/>
  <c r="I30" i="62"/>
  <c r="F30" i="62"/>
  <c r="D30" i="62"/>
  <c r="O29" i="62"/>
  <c r="K29" i="62"/>
  <c r="I29" i="62"/>
  <c r="F29" i="62"/>
  <c r="D29" i="62"/>
  <c r="O28" i="62"/>
  <c r="K28" i="62"/>
  <c r="I28" i="62"/>
  <c r="F28" i="62"/>
  <c r="D28" i="62"/>
  <c r="O27" i="62"/>
  <c r="K27" i="62"/>
  <c r="I27" i="62"/>
  <c r="F27" i="62"/>
  <c r="D27" i="62"/>
  <c r="O26" i="62"/>
  <c r="K26" i="62"/>
  <c r="I26" i="62"/>
  <c r="F26" i="62"/>
  <c r="D26" i="62"/>
  <c r="O25" i="62"/>
  <c r="K25" i="62"/>
  <c r="I25" i="62"/>
  <c r="F25" i="62"/>
  <c r="D25" i="62"/>
  <c r="O24" i="62"/>
  <c r="K24" i="62"/>
  <c r="I24" i="62"/>
  <c r="F24" i="62"/>
  <c r="D24" i="62"/>
  <c r="O23" i="62"/>
  <c r="K23" i="62"/>
  <c r="I23" i="62"/>
  <c r="F23" i="62"/>
  <c r="D23" i="62"/>
  <c r="V22" i="62"/>
  <c r="O21" i="62"/>
  <c r="K21" i="62"/>
  <c r="I21" i="62"/>
  <c r="F21" i="62"/>
  <c r="D21" i="62"/>
  <c r="O20" i="62"/>
  <c r="K20" i="62"/>
  <c r="I20" i="62"/>
  <c r="F20" i="62"/>
  <c r="D20" i="62"/>
  <c r="O19" i="62"/>
  <c r="K19" i="62"/>
  <c r="I19" i="62"/>
  <c r="F19" i="62"/>
  <c r="D19" i="62"/>
  <c r="O18" i="62"/>
  <c r="K18" i="62"/>
  <c r="I18" i="62"/>
  <c r="F18" i="62"/>
  <c r="D18" i="62"/>
  <c r="O17" i="62"/>
  <c r="K17" i="62"/>
  <c r="I17" i="62"/>
  <c r="F17" i="62"/>
  <c r="D17" i="62"/>
  <c r="O16" i="62"/>
  <c r="K16" i="62"/>
  <c r="I16" i="62"/>
  <c r="F16" i="62"/>
  <c r="D16" i="62"/>
  <c r="O15" i="62"/>
  <c r="K15" i="62"/>
  <c r="I15" i="62"/>
  <c r="F15" i="62"/>
  <c r="D15" i="62"/>
  <c r="O14" i="62"/>
  <c r="K14" i="62"/>
  <c r="I14" i="62"/>
  <c r="F14" i="62"/>
  <c r="D14" i="62"/>
  <c r="O13" i="62"/>
  <c r="K13" i="62"/>
  <c r="I13" i="62"/>
  <c r="F13" i="62"/>
  <c r="D13" i="62"/>
  <c r="O12" i="62"/>
  <c r="K12" i="62"/>
  <c r="I12" i="62"/>
  <c r="F12" i="62"/>
  <c r="D12" i="62"/>
  <c r="O11" i="62"/>
  <c r="K11" i="62"/>
  <c r="I11" i="62"/>
  <c r="F11" i="62"/>
  <c r="D11" i="62"/>
  <c r="V10" i="62"/>
  <c r="T6" i="62"/>
  <c r="F4" i="62" s="1"/>
  <c r="F3" i="62"/>
  <c r="V72" i="61"/>
  <c r="V56" i="61"/>
  <c r="O56" i="61"/>
  <c r="K56" i="61"/>
  <c r="I56" i="61"/>
  <c r="F72" i="61"/>
  <c r="F56" i="61"/>
  <c r="F32" i="61"/>
  <c r="F17" i="61"/>
  <c r="F10" i="61"/>
  <c r="P6" i="61"/>
  <c r="D9" i="61"/>
  <c r="O64" i="61"/>
  <c r="K64" i="61"/>
  <c r="I64" i="61"/>
  <c r="F64" i="61"/>
  <c r="D64" i="61"/>
  <c r="O63" i="61"/>
  <c r="K63" i="61"/>
  <c r="I63" i="61"/>
  <c r="F63" i="61"/>
  <c r="D63" i="61"/>
  <c r="O62" i="61"/>
  <c r="K62" i="61"/>
  <c r="I62" i="61"/>
  <c r="F62" i="61"/>
  <c r="D62" i="61"/>
  <c r="O61" i="61"/>
  <c r="K61" i="61"/>
  <c r="I61" i="61"/>
  <c r="F61" i="61"/>
  <c r="D61" i="61"/>
  <c r="O60" i="61"/>
  <c r="K60" i="61"/>
  <c r="I60" i="61"/>
  <c r="F60" i="61"/>
  <c r="D60" i="61"/>
  <c r="O59" i="61"/>
  <c r="K59" i="61"/>
  <c r="I59" i="61"/>
  <c r="F59" i="61"/>
  <c r="D59" i="61"/>
  <c r="O58" i="61"/>
  <c r="K58" i="61"/>
  <c r="I58" i="61"/>
  <c r="F58" i="61"/>
  <c r="D58" i="61"/>
  <c r="O67" i="61"/>
  <c r="K67" i="61"/>
  <c r="I67" i="61"/>
  <c r="F67" i="61"/>
  <c r="D67" i="61"/>
  <c r="O66" i="61"/>
  <c r="K66" i="61"/>
  <c r="I66" i="61"/>
  <c r="F66" i="61"/>
  <c r="D66" i="61"/>
  <c r="O65" i="61"/>
  <c r="K65" i="61"/>
  <c r="I65" i="61"/>
  <c r="F65" i="61"/>
  <c r="D65" i="61"/>
  <c r="O57" i="61"/>
  <c r="K57" i="61"/>
  <c r="I57" i="61"/>
  <c r="F57" i="61"/>
  <c r="D57" i="61"/>
  <c r="O73" i="61"/>
  <c r="K73" i="61"/>
  <c r="I73" i="61"/>
  <c r="F73" i="61"/>
  <c r="D73" i="61"/>
  <c r="O71" i="61"/>
  <c r="K71" i="61"/>
  <c r="I71" i="61"/>
  <c r="F71" i="61"/>
  <c r="D71" i="61"/>
  <c r="O70" i="61"/>
  <c r="K70" i="61"/>
  <c r="I70" i="61"/>
  <c r="F70" i="61"/>
  <c r="D70" i="61"/>
  <c r="O69" i="61"/>
  <c r="K69" i="61"/>
  <c r="I69" i="61"/>
  <c r="F69" i="61"/>
  <c r="D69" i="61"/>
  <c r="O68" i="61"/>
  <c r="K68" i="61"/>
  <c r="I68" i="61"/>
  <c r="F68" i="61"/>
  <c r="D68" i="61"/>
  <c r="O55" i="61"/>
  <c r="K55" i="61"/>
  <c r="I55" i="61"/>
  <c r="F55" i="61"/>
  <c r="D55" i="61"/>
  <c r="O54" i="61"/>
  <c r="K54" i="61"/>
  <c r="I54" i="61"/>
  <c r="F54" i="61"/>
  <c r="D54" i="61"/>
  <c r="O53" i="61"/>
  <c r="K53" i="61"/>
  <c r="I53" i="61"/>
  <c r="F53" i="61"/>
  <c r="D53" i="61"/>
  <c r="O52" i="61"/>
  <c r="K52" i="61"/>
  <c r="I52" i="61"/>
  <c r="F52" i="61"/>
  <c r="D52" i="61"/>
  <c r="O51" i="61"/>
  <c r="K51" i="61"/>
  <c r="I51" i="61"/>
  <c r="F51" i="61"/>
  <c r="D51" i="61"/>
  <c r="O50" i="61"/>
  <c r="K50" i="61"/>
  <c r="I50" i="61"/>
  <c r="F50" i="61"/>
  <c r="D50" i="61"/>
  <c r="O49" i="61"/>
  <c r="K49" i="61"/>
  <c r="I49" i="61"/>
  <c r="F49" i="61"/>
  <c r="D49" i="61"/>
  <c r="O48" i="61"/>
  <c r="K48" i="61"/>
  <c r="I48" i="61"/>
  <c r="F48" i="61"/>
  <c r="D48" i="61"/>
  <c r="O47" i="61"/>
  <c r="K47" i="61"/>
  <c r="I47" i="61"/>
  <c r="F47" i="61"/>
  <c r="D47" i="61"/>
  <c r="O46" i="61"/>
  <c r="K46" i="61"/>
  <c r="I46" i="61"/>
  <c r="F46" i="61"/>
  <c r="D46" i="61"/>
  <c r="O45" i="61"/>
  <c r="K45" i="61"/>
  <c r="I45" i="61"/>
  <c r="F45" i="61"/>
  <c r="D45" i="61"/>
  <c r="O44" i="61"/>
  <c r="K44" i="61"/>
  <c r="I44" i="61"/>
  <c r="F44" i="61"/>
  <c r="D44" i="61"/>
  <c r="O43" i="61"/>
  <c r="K43" i="61"/>
  <c r="I43" i="61"/>
  <c r="F43" i="61"/>
  <c r="D43" i="61"/>
  <c r="O42" i="61"/>
  <c r="K42" i="61"/>
  <c r="I42" i="61"/>
  <c r="F42" i="61"/>
  <c r="D42" i="61"/>
  <c r="O41" i="61"/>
  <c r="K41" i="61"/>
  <c r="I41" i="61"/>
  <c r="F41" i="61"/>
  <c r="D41" i="61"/>
  <c r="O40" i="61"/>
  <c r="K40" i="61"/>
  <c r="I40" i="61"/>
  <c r="F40" i="61"/>
  <c r="D40" i="61"/>
  <c r="O39" i="61"/>
  <c r="K39" i="61"/>
  <c r="I39" i="61"/>
  <c r="F39" i="61"/>
  <c r="D39" i="61"/>
  <c r="O38" i="61"/>
  <c r="K38" i="61"/>
  <c r="I38" i="61"/>
  <c r="F38" i="61"/>
  <c r="D38" i="61"/>
  <c r="O37" i="61"/>
  <c r="K37" i="61"/>
  <c r="I37" i="61"/>
  <c r="F37" i="61"/>
  <c r="D37" i="61"/>
  <c r="O36" i="61"/>
  <c r="K36" i="61"/>
  <c r="I36" i="61"/>
  <c r="F36" i="61"/>
  <c r="D36" i="61"/>
  <c r="O35" i="61"/>
  <c r="K35" i="61"/>
  <c r="I35" i="61"/>
  <c r="F35" i="61"/>
  <c r="D35" i="61"/>
  <c r="O34" i="61"/>
  <c r="K34" i="61"/>
  <c r="I34" i="61"/>
  <c r="F34" i="61"/>
  <c r="D34" i="61"/>
  <c r="O33" i="61"/>
  <c r="K33" i="61"/>
  <c r="I33" i="61"/>
  <c r="F33" i="61"/>
  <c r="D33" i="61"/>
  <c r="V32" i="61"/>
  <c r="O31" i="61"/>
  <c r="K31" i="61"/>
  <c r="I31" i="61"/>
  <c r="F31" i="61"/>
  <c r="D31" i="61"/>
  <c r="O30" i="61"/>
  <c r="K30" i="61"/>
  <c r="I30" i="61"/>
  <c r="F30" i="61"/>
  <c r="D30" i="61"/>
  <c r="O29" i="61"/>
  <c r="K29" i="61"/>
  <c r="I29" i="61"/>
  <c r="F29" i="61"/>
  <c r="D29" i="61"/>
  <c r="O28" i="61"/>
  <c r="K28" i="61"/>
  <c r="I28" i="61"/>
  <c r="F28" i="61"/>
  <c r="D28" i="61"/>
  <c r="O27" i="61"/>
  <c r="K27" i="61"/>
  <c r="I27" i="61"/>
  <c r="F27" i="61"/>
  <c r="D27" i="61"/>
  <c r="O26" i="61"/>
  <c r="K26" i="61"/>
  <c r="I26" i="61"/>
  <c r="F26" i="61"/>
  <c r="D26" i="61"/>
  <c r="O25" i="61"/>
  <c r="K25" i="61"/>
  <c r="I25" i="61"/>
  <c r="F25" i="61"/>
  <c r="D25" i="61"/>
  <c r="O24" i="61"/>
  <c r="K24" i="61"/>
  <c r="I24" i="61"/>
  <c r="F24" i="61"/>
  <c r="D24" i="61"/>
  <c r="O23" i="61"/>
  <c r="K23" i="61"/>
  <c r="I23" i="61"/>
  <c r="F23" i="61"/>
  <c r="D23" i="61"/>
  <c r="O22" i="61"/>
  <c r="K22" i="61"/>
  <c r="I22" i="61"/>
  <c r="F22" i="61"/>
  <c r="D22" i="61"/>
  <c r="O21" i="61"/>
  <c r="K21" i="61"/>
  <c r="I21" i="61"/>
  <c r="F21" i="61"/>
  <c r="D21" i="61"/>
  <c r="O20" i="61"/>
  <c r="K20" i="61"/>
  <c r="I20" i="61"/>
  <c r="F20" i="61"/>
  <c r="D20" i="61"/>
  <c r="O19" i="61"/>
  <c r="K19" i="61"/>
  <c r="I19" i="61"/>
  <c r="F19" i="61"/>
  <c r="D19" i="61"/>
  <c r="O18" i="61"/>
  <c r="K18" i="61"/>
  <c r="I18" i="61"/>
  <c r="F18" i="61"/>
  <c r="D18" i="61"/>
  <c r="V17" i="61"/>
  <c r="O16" i="61"/>
  <c r="K16" i="61"/>
  <c r="I16" i="61"/>
  <c r="F16" i="61"/>
  <c r="D16" i="61"/>
  <c r="O15" i="61"/>
  <c r="K15" i="61"/>
  <c r="I15" i="61"/>
  <c r="F15" i="61"/>
  <c r="D15" i="61"/>
  <c r="O14" i="61"/>
  <c r="K14" i="61"/>
  <c r="I14" i="61"/>
  <c r="F14" i="61"/>
  <c r="D14" i="61"/>
  <c r="O13" i="61"/>
  <c r="K13" i="61"/>
  <c r="I13" i="61"/>
  <c r="F13" i="61"/>
  <c r="D13" i="61"/>
  <c r="O12" i="61"/>
  <c r="K12" i="61"/>
  <c r="I12" i="61"/>
  <c r="F12" i="61"/>
  <c r="D12" i="61"/>
  <c r="O11" i="61"/>
  <c r="K11" i="61"/>
  <c r="I11" i="61"/>
  <c r="F11" i="61"/>
  <c r="D11" i="61"/>
  <c r="V10" i="61"/>
  <c r="T6" i="61"/>
  <c r="F4" i="61" s="1"/>
  <c r="F3" i="61"/>
  <c r="V9" i="60"/>
  <c r="O54" i="60"/>
  <c r="O35" i="60"/>
  <c r="O20" i="60"/>
  <c r="O10" i="60"/>
  <c r="K9" i="60"/>
  <c r="I9" i="60"/>
  <c r="F54" i="60"/>
  <c r="F35" i="60"/>
  <c r="F20" i="60"/>
  <c r="F10" i="60"/>
  <c r="D54" i="60"/>
  <c r="D35" i="60"/>
  <c r="D20" i="60"/>
  <c r="D10" i="60"/>
  <c r="P6" i="60"/>
  <c r="V6" i="60"/>
  <c r="O59" i="60"/>
  <c r="K59" i="60"/>
  <c r="I59" i="60"/>
  <c r="F59" i="60"/>
  <c r="D59" i="60"/>
  <c r="O58" i="60"/>
  <c r="K58" i="60"/>
  <c r="I58" i="60"/>
  <c r="F58" i="60"/>
  <c r="D58" i="60"/>
  <c r="O61" i="60"/>
  <c r="K61" i="60"/>
  <c r="I61" i="60"/>
  <c r="F61" i="60"/>
  <c r="D61" i="60"/>
  <c r="O60" i="60"/>
  <c r="K60" i="60"/>
  <c r="I60" i="60"/>
  <c r="F60" i="60"/>
  <c r="D60" i="60"/>
  <c r="O57" i="60"/>
  <c r="K57" i="60"/>
  <c r="I57" i="60"/>
  <c r="F57" i="60"/>
  <c r="D57" i="60"/>
  <c r="O56" i="60"/>
  <c r="K56" i="60"/>
  <c r="I56" i="60"/>
  <c r="F56" i="60"/>
  <c r="D56" i="60"/>
  <c r="O63" i="60"/>
  <c r="K63" i="60"/>
  <c r="I63" i="60"/>
  <c r="F63" i="60"/>
  <c r="D63" i="60"/>
  <c r="O62" i="60"/>
  <c r="K62" i="60"/>
  <c r="I62" i="60"/>
  <c r="F62" i="60"/>
  <c r="D62" i="60"/>
  <c r="O16" i="60"/>
  <c r="K16" i="60"/>
  <c r="I16" i="60"/>
  <c r="F16" i="60"/>
  <c r="D16" i="60"/>
  <c r="O66" i="60"/>
  <c r="K66" i="60"/>
  <c r="I66" i="60"/>
  <c r="F66" i="60"/>
  <c r="D66" i="60"/>
  <c r="O65" i="60"/>
  <c r="K65" i="60"/>
  <c r="I65" i="60"/>
  <c r="F65" i="60"/>
  <c r="D65" i="60"/>
  <c r="O64" i="60"/>
  <c r="K64" i="60"/>
  <c r="I64" i="60"/>
  <c r="F64" i="60"/>
  <c r="D64" i="60"/>
  <c r="O55" i="60"/>
  <c r="K55" i="60"/>
  <c r="I55" i="60"/>
  <c r="F55" i="60"/>
  <c r="D55" i="60"/>
  <c r="V54" i="60"/>
  <c r="O53" i="60"/>
  <c r="K53" i="60"/>
  <c r="I53" i="60"/>
  <c r="F53" i="60"/>
  <c r="D53" i="60"/>
  <c r="O52" i="60"/>
  <c r="K52" i="60"/>
  <c r="I52" i="60"/>
  <c r="F52" i="60"/>
  <c r="D52" i="60"/>
  <c r="O51" i="60"/>
  <c r="K51" i="60"/>
  <c r="I51" i="60"/>
  <c r="F51" i="60"/>
  <c r="D51" i="60"/>
  <c r="O50" i="60"/>
  <c r="K50" i="60"/>
  <c r="I50" i="60"/>
  <c r="F50" i="60"/>
  <c r="D50" i="60"/>
  <c r="O49" i="60"/>
  <c r="K49" i="60"/>
  <c r="I49" i="60"/>
  <c r="F49" i="60"/>
  <c r="D49" i="60"/>
  <c r="O48" i="60"/>
  <c r="K48" i="60"/>
  <c r="I48" i="60"/>
  <c r="F48" i="60"/>
  <c r="D48" i="60"/>
  <c r="O47" i="60"/>
  <c r="K47" i="60"/>
  <c r="I47" i="60"/>
  <c r="F47" i="60"/>
  <c r="D47" i="60"/>
  <c r="O46" i="60"/>
  <c r="K46" i="60"/>
  <c r="I46" i="60"/>
  <c r="F46" i="60"/>
  <c r="D46" i="60"/>
  <c r="O45" i="60"/>
  <c r="K45" i="60"/>
  <c r="I45" i="60"/>
  <c r="F45" i="60"/>
  <c r="D45" i="60"/>
  <c r="O44" i="60"/>
  <c r="K44" i="60"/>
  <c r="I44" i="60"/>
  <c r="F44" i="60"/>
  <c r="D44" i="60"/>
  <c r="O43" i="60"/>
  <c r="K43" i="60"/>
  <c r="I43" i="60"/>
  <c r="F43" i="60"/>
  <c r="D43" i="60"/>
  <c r="O42" i="60"/>
  <c r="K42" i="60"/>
  <c r="I42" i="60"/>
  <c r="F42" i="60"/>
  <c r="D42" i="60"/>
  <c r="O41" i="60"/>
  <c r="K41" i="60"/>
  <c r="I41" i="60"/>
  <c r="F41" i="60"/>
  <c r="D41" i="60"/>
  <c r="O40" i="60"/>
  <c r="K40" i="60"/>
  <c r="I40" i="60"/>
  <c r="F40" i="60"/>
  <c r="D40" i="60"/>
  <c r="O39" i="60"/>
  <c r="K39" i="60"/>
  <c r="I39" i="60"/>
  <c r="F39" i="60"/>
  <c r="D39" i="60"/>
  <c r="O38" i="60"/>
  <c r="K38" i="60"/>
  <c r="I38" i="60"/>
  <c r="F38" i="60"/>
  <c r="D38" i="60"/>
  <c r="O37" i="60"/>
  <c r="K37" i="60"/>
  <c r="I37" i="60"/>
  <c r="F37" i="60"/>
  <c r="D37" i="60"/>
  <c r="O36" i="60"/>
  <c r="K36" i="60"/>
  <c r="I36" i="60"/>
  <c r="F36" i="60"/>
  <c r="D36" i="60"/>
  <c r="V35" i="60"/>
  <c r="O34" i="60"/>
  <c r="K34" i="60"/>
  <c r="I34" i="60"/>
  <c r="F34" i="60"/>
  <c r="D34" i="60"/>
  <c r="O33" i="60"/>
  <c r="K33" i="60"/>
  <c r="I33" i="60"/>
  <c r="F33" i="60"/>
  <c r="D33" i="60"/>
  <c r="O32" i="60"/>
  <c r="K32" i="60"/>
  <c r="I32" i="60"/>
  <c r="F32" i="60"/>
  <c r="D32" i="60"/>
  <c r="O31" i="60"/>
  <c r="K31" i="60"/>
  <c r="I31" i="60"/>
  <c r="F31" i="60"/>
  <c r="D31" i="60"/>
  <c r="O30" i="60"/>
  <c r="K30" i="60"/>
  <c r="I30" i="60"/>
  <c r="F30" i="60"/>
  <c r="D30" i="60"/>
  <c r="O29" i="60"/>
  <c r="K29" i="60"/>
  <c r="I29" i="60"/>
  <c r="F29" i="60"/>
  <c r="D29" i="60"/>
  <c r="O28" i="60"/>
  <c r="K28" i="60"/>
  <c r="I28" i="60"/>
  <c r="F28" i="60"/>
  <c r="D28" i="60"/>
  <c r="O27" i="60"/>
  <c r="K27" i="60"/>
  <c r="I27" i="60"/>
  <c r="F27" i="60"/>
  <c r="D27" i="60"/>
  <c r="O26" i="60"/>
  <c r="K26" i="60"/>
  <c r="I26" i="60"/>
  <c r="F26" i="60"/>
  <c r="D26" i="60"/>
  <c r="O25" i="60"/>
  <c r="K25" i="60"/>
  <c r="I25" i="60"/>
  <c r="F25" i="60"/>
  <c r="D25" i="60"/>
  <c r="O24" i="60"/>
  <c r="K24" i="60"/>
  <c r="I24" i="60"/>
  <c r="F24" i="60"/>
  <c r="D24" i="60"/>
  <c r="O23" i="60"/>
  <c r="K23" i="60"/>
  <c r="I23" i="60"/>
  <c r="F23" i="60"/>
  <c r="D23" i="60"/>
  <c r="O22" i="60"/>
  <c r="K22" i="60"/>
  <c r="I22" i="60"/>
  <c r="F22" i="60"/>
  <c r="D22" i="60"/>
  <c r="O21" i="60"/>
  <c r="K21" i="60"/>
  <c r="I21" i="60"/>
  <c r="F21" i="60"/>
  <c r="D21" i="60"/>
  <c r="V20" i="60"/>
  <c r="O19" i="60"/>
  <c r="K19" i="60"/>
  <c r="I19" i="60"/>
  <c r="F19" i="60"/>
  <c r="D19" i="60"/>
  <c r="O18" i="60"/>
  <c r="K18" i="60"/>
  <c r="I18" i="60"/>
  <c r="F18" i="60"/>
  <c r="D18" i="60"/>
  <c r="O17" i="60"/>
  <c r="K17" i="60"/>
  <c r="I17" i="60"/>
  <c r="F17" i="60"/>
  <c r="D17" i="60"/>
  <c r="O15" i="60"/>
  <c r="K15" i="60"/>
  <c r="I15" i="60"/>
  <c r="F15" i="60"/>
  <c r="D15" i="60"/>
  <c r="O14" i="60"/>
  <c r="K14" i="60"/>
  <c r="I14" i="60"/>
  <c r="F14" i="60"/>
  <c r="D14" i="60"/>
  <c r="O13" i="60"/>
  <c r="K13" i="60"/>
  <c r="I13" i="60"/>
  <c r="F13" i="60"/>
  <c r="D13" i="60"/>
  <c r="O12" i="60"/>
  <c r="K12" i="60"/>
  <c r="I12" i="60"/>
  <c r="F12" i="60"/>
  <c r="D12" i="60"/>
  <c r="O11" i="60"/>
  <c r="K11" i="60"/>
  <c r="I11" i="60"/>
  <c r="F11" i="60"/>
  <c r="D11" i="60"/>
  <c r="V10" i="60"/>
  <c r="T6" i="60"/>
  <c r="F4" i="60" s="1"/>
  <c r="F3" i="60"/>
  <c r="T6" i="59"/>
  <c r="F4" i="59" s="1"/>
  <c r="P6" i="59"/>
  <c r="V100" i="59"/>
  <c r="V59" i="59"/>
  <c r="V41" i="59"/>
  <c r="V10" i="59"/>
  <c r="O10" i="59"/>
  <c r="O9" i="59" s="1"/>
  <c r="K100" i="59"/>
  <c r="I100" i="59"/>
  <c r="K59" i="59"/>
  <c r="I59" i="59"/>
  <c r="K41" i="59"/>
  <c r="I41" i="59"/>
  <c r="K10" i="59"/>
  <c r="I10" i="59"/>
  <c r="F100" i="59"/>
  <c r="F59" i="59"/>
  <c r="F41" i="59"/>
  <c r="F10" i="59"/>
  <c r="D100" i="59"/>
  <c r="D59" i="59"/>
  <c r="D41" i="59"/>
  <c r="D10" i="59"/>
  <c r="D9" i="59"/>
  <c r="O79" i="59"/>
  <c r="K79" i="59"/>
  <c r="I79" i="59"/>
  <c r="F79" i="59"/>
  <c r="D79" i="59"/>
  <c r="O78" i="59"/>
  <c r="K78" i="59"/>
  <c r="I78" i="59"/>
  <c r="F78" i="59"/>
  <c r="D78" i="59"/>
  <c r="O77" i="59"/>
  <c r="K77" i="59"/>
  <c r="I77" i="59"/>
  <c r="F77" i="59"/>
  <c r="D77" i="59"/>
  <c r="O76" i="59"/>
  <c r="K76" i="59"/>
  <c r="I76" i="59"/>
  <c r="F76" i="59"/>
  <c r="D76" i="59"/>
  <c r="O75" i="59"/>
  <c r="K75" i="59"/>
  <c r="I75" i="59"/>
  <c r="F75" i="59"/>
  <c r="D75" i="59"/>
  <c r="O74" i="59"/>
  <c r="K74" i="59"/>
  <c r="I74" i="59"/>
  <c r="F74" i="59"/>
  <c r="D74" i="59"/>
  <c r="O73" i="59"/>
  <c r="K73" i="59"/>
  <c r="I73" i="59"/>
  <c r="F73" i="59"/>
  <c r="D73" i="59"/>
  <c r="O72" i="59"/>
  <c r="K72" i="59"/>
  <c r="I72" i="59"/>
  <c r="F72" i="59"/>
  <c r="D72" i="59"/>
  <c r="O71" i="59"/>
  <c r="K71" i="59"/>
  <c r="I71" i="59"/>
  <c r="F71" i="59"/>
  <c r="D71" i="59"/>
  <c r="O70" i="59"/>
  <c r="K70" i="59"/>
  <c r="I70" i="59"/>
  <c r="F70" i="59"/>
  <c r="D70" i="59"/>
  <c r="O69" i="59"/>
  <c r="K69" i="59"/>
  <c r="I69" i="59"/>
  <c r="F69" i="59"/>
  <c r="D69" i="59"/>
  <c r="O68" i="59"/>
  <c r="K68" i="59"/>
  <c r="I68" i="59"/>
  <c r="F68" i="59"/>
  <c r="D68" i="59"/>
  <c r="O67" i="59"/>
  <c r="K67" i="59"/>
  <c r="I67" i="59"/>
  <c r="F67" i="59"/>
  <c r="D67" i="59"/>
  <c r="O66" i="59"/>
  <c r="K66" i="59"/>
  <c r="I66" i="59"/>
  <c r="F66" i="59"/>
  <c r="D66" i="59"/>
  <c r="O65" i="59"/>
  <c r="K65" i="59"/>
  <c r="I65" i="59"/>
  <c r="F65" i="59"/>
  <c r="D65" i="59"/>
  <c r="O64" i="59"/>
  <c r="K64" i="59"/>
  <c r="I64" i="59"/>
  <c r="F64" i="59"/>
  <c r="D64" i="59"/>
  <c r="O63" i="59"/>
  <c r="K63" i="59"/>
  <c r="I63" i="59"/>
  <c r="F63" i="59"/>
  <c r="D63" i="59"/>
  <c r="O62" i="59"/>
  <c r="K62" i="59"/>
  <c r="I62" i="59"/>
  <c r="F62" i="59"/>
  <c r="D62" i="59"/>
  <c r="O61" i="59"/>
  <c r="K61" i="59"/>
  <c r="I61" i="59"/>
  <c r="F61" i="59"/>
  <c r="D61" i="59"/>
  <c r="O54" i="59"/>
  <c r="K54" i="59"/>
  <c r="I54" i="59"/>
  <c r="F54" i="59"/>
  <c r="D54" i="59"/>
  <c r="O53" i="59"/>
  <c r="K53" i="59"/>
  <c r="I53" i="59"/>
  <c r="F53" i="59"/>
  <c r="D53" i="59"/>
  <c r="O52" i="59"/>
  <c r="K52" i="59"/>
  <c r="I52" i="59"/>
  <c r="F52" i="59"/>
  <c r="D52" i="59"/>
  <c r="O48" i="59"/>
  <c r="K48" i="59"/>
  <c r="I48" i="59"/>
  <c r="F48" i="59"/>
  <c r="D48" i="59"/>
  <c r="O47" i="59"/>
  <c r="K47" i="59"/>
  <c r="I47" i="59"/>
  <c r="F47" i="59"/>
  <c r="D47" i="59"/>
  <c r="O46" i="59"/>
  <c r="K46" i="59"/>
  <c r="I46" i="59"/>
  <c r="F46" i="59"/>
  <c r="D46" i="59"/>
  <c r="O45" i="59"/>
  <c r="K45" i="59"/>
  <c r="I45" i="59"/>
  <c r="F45" i="59"/>
  <c r="D45" i="59"/>
  <c r="O44" i="59"/>
  <c r="K44" i="59"/>
  <c r="I44" i="59"/>
  <c r="F44" i="59"/>
  <c r="D44" i="59"/>
  <c r="O43" i="59"/>
  <c r="K43" i="59"/>
  <c r="I43" i="59"/>
  <c r="F43" i="59"/>
  <c r="D43" i="59"/>
  <c r="O18" i="59"/>
  <c r="K18" i="59"/>
  <c r="I18" i="59"/>
  <c r="F18" i="59"/>
  <c r="D18" i="59"/>
  <c r="O17" i="59"/>
  <c r="K17" i="59"/>
  <c r="I17" i="59"/>
  <c r="F17" i="59"/>
  <c r="D17" i="59"/>
  <c r="O16" i="59"/>
  <c r="K16" i="59"/>
  <c r="I16" i="59"/>
  <c r="F16" i="59"/>
  <c r="D16" i="59"/>
  <c r="O15" i="59"/>
  <c r="K15" i="59"/>
  <c r="I15" i="59"/>
  <c r="F15" i="59"/>
  <c r="D15" i="59"/>
  <c r="O14" i="59"/>
  <c r="K14" i="59"/>
  <c r="I14" i="59"/>
  <c r="F14" i="59"/>
  <c r="D14" i="59"/>
  <c r="O13" i="59"/>
  <c r="K13" i="59"/>
  <c r="I13" i="59"/>
  <c r="F13" i="59"/>
  <c r="D13" i="59"/>
  <c r="O28" i="59"/>
  <c r="K28" i="59"/>
  <c r="I28" i="59"/>
  <c r="F28" i="59"/>
  <c r="D28" i="59"/>
  <c r="O27" i="59"/>
  <c r="K27" i="59"/>
  <c r="I27" i="59"/>
  <c r="F27" i="59"/>
  <c r="D27" i="59"/>
  <c r="O26" i="59"/>
  <c r="K26" i="59"/>
  <c r="I26" i="59"/>
  <c r="F26" i="59"/>
  <c r="D26" i="59"/>
  <c r="O25" i="59"/>
  <c r="K25" i="59"/>
  <c r="I25" i="59"/>
  <c r="F25" i="59"/>
  <c r="D25" i="59"/>
  <c r="O24" i="59"/>
  <c r="K24" i="59"/>
  <c r="I24" i="59"/>
  <c r="F24" i="59"/>
  <c r="D24" i="59"/>
  <c r="O23" i="59"/>
  <c r="K23" i="59"/>
  <c r="I23" i="59"/>
  <c r="F23" i="59"/>
  <c r="D23" i="59"/>
  <c r="O22" i="59"/>
  <c r="K22" i="59"/>
  <c r="I22" i="59"/>
  <c r="F22" i="59"/>
  <c r="D22" i="59"/>
  <c r="O21" i="59"/>
  <c r="K21" i="59"/>
  <c r="I21" i="59"/>
  <c r="F21" i="59"/>
  <c r="D21" i="59"/>
  <c r="O20" i="59"/>
  <c r="K20" i="59"/>
  <c r="I20" i="59"/>
  <c r="F20" i="59"/>
  <c r="D20" i="59"/>
  <c r="O19" i="59"/>
  <c r="K19" i="59"/>
  <c r="I19" i="59"/>
  <c r="F19" i="59"/>
  <c r="D19" i="59"/>
  <c r="O33" i="59"/>
  <c r="K33" i="59"/>
  <c r="I33" i="59"/>
  <c r="F33" i="59"/>
  <c r="D33" i="59"/>
  <c r="O32" i="59"/>
  <c r="K32" i="59"/>
  <c r="I32" i="59"/>
  <c r="F32" i="59"/>
  <c r="D32" i="59"/>
  <c r="O31" i="59"/>
  <c r="K31" i="59"/>
  <c r="I31" i="59"/>
  <c r="F31" i="59"/>
  <c r="D31" i="59"/>
  <c r="O30" i="59"/>
  <c r="K30" i="59"/>
  <c r="I30" i="59"/>
  <c r="F30" i="59"/>
  <c r="D30" i="59"/>
  <c r="O29" i="59"/>
  <c r="K29" i="59"/>
  <c r="I29" i="59"/>
  <c r="F29" i="59"/>
  <c r="D29" i="59"/>
  <c r="O12" i="59"/>
  <c r="K12" i="59"/>
  <c r="I12" i="59"/>
  <c r="F12" i="59"/>
  <c r="D12" i="59"/>
  <c r="O101" i="59"/>
  <c r="K101" i="59"/>
  <c r="I101" i="59"/>
  <c r="F101" i="59"/>
  <c r="D101" i="59"/>
  <c r="O99" i="59"/>
  <c r="K99" i="59"/>
  <c r="I99" i="59"/>
  <c r="F99" i="59"/>
  <c r="D99" i="59"/>
  <c r="O98" i="59"/>
  <c r="K98" i="59"/>
  <c r="I98" i="59"/>
  <c r="F98" i="59"/>
  <c r="D98" i="59"/>
  <c r="O97" i="59"/>
  <c r="K97" i="59"/>
  <c r="I97" i="59"/>
  <c r="F97" i="59"/>
  <c r="D97" i="59"/>
  <c r="O96" i="59"/>
  <c r="K96" i="59"/>
  <c r="I96" i="59"/>
  <c r="F96" i="59"/>
  <c r="D96" i="59"/>
  <c r="O95" i="59"/>
  <c r="K95" i="59"/>
  <c r="I95" i="59"/>
  <c r="F95" i="59"/>
  <c r="D95" i="59"/>
  <c r="O94" i="59"/>
  <c r="K94" i="59"/>
  <c r="I94" i="59"/>
  <c r="F94" i="59"/>
  <c r="D94" i="59"/>
  <c r="O93" i="59"/>
  <c r="K93" i="59"/>
  <c r="I93" i="59"/>
  <c r="F93" i="59"/>
  <c r="D93" i="59"/>
  <c r="O92" i="59"/>
  <c r="K92" i="59"/>
  <c r="I92" i="59"/>
  <c r="F92" i="59"/>
  <c r="D92" i="59"/>
  <c r="O91" i="59"/>
  <c r="K91" i="59"/>
  <c r="I91" i="59"/>
  <c r="F91" i="59"/>
  <c r="D91" i="59"/>
  <c r="O90" i="59"/>
  <c r="K90" i="59"/>
  <c r="I90" i="59"/>
  <c r="F90" i="59"/>
  <c r="D90" i="59"/>
  <c r="O89" i="59"/>
  <c r="K89" i="59"/>
  <c r="I89" i="59"/>
  <c r="F89" i="59"/>
  <c r="D89" i="59"/>
  <c r="O88" i="59"/>
  <c r="K88" i="59"/>
  <c r="I88" i="59"/>
  <c r="F88" i="59"/>
  <c r="D88" i="59"/>
  <c r="O87" i="59"/>
  <c r="K87" i="59"/>
  <c r="I87" i="59"/>
  <c r="F87" i="59"/>
  <c r="D87" i="59"/>
  <c r="O86" i="59"/>
  <c r="K86" i="59"/>
  <c r="I86" i="59"/>
  <c r="F86" i="59"/>
  <c r="D86" i="59"/>
  <c r="O85" i="59"/>
  <c r="K85" i="59"/>
  <c r="I85" i="59"/>
  <c r="F85" i="59"/>
  <c r="D85" i="59"/>
  <c r="O84" i="59"/>
  <c r="K84" i="59"/>
  <c r="I84" i="59"/>
  <c r="F84" i="59"/>
  <c r="D84" i="59"/>
  <c r="O83" i="59"/>
  <c r="K83" i="59"/>
  <c r="I83" i="59"/>
  <c r="F83" i="59"/>
  <c r="D83" i="59"/>
  <c r="O82" i="59"/>
  <c r="K82" i="59"/>
  <c r="I82" i="59"/>
  <c r="F82" i="59"/>
  <c r="D82" i="59"/>
  <c r="O81" i="59"/>
  <c r="K81" i="59"/>
  <c r="I81" i="59"/>
  <c r="F81" i="59"/>
  <c r="D81" i="59"/>
  <c r="O80" i="59"/>
  <c r="K80" i="59"/>
  <c r="I80" i="59"/>
  <c r="F80" i="59"/>
  <c r="D80" i="59"/>
  <c r="O60" i="59"/>
  <c r="K60" i="59"/>
  <c r="I60" i="59"/>
  <c r="F60" i="59"/>
  <c r="D60" i="59"/>
  <c r="O58" i="59"/>
  <c r="K58" i="59"/>
  <c r="I58" i="59"/>
  <c r="F58" i="59"/>
  <c r="D58" i="59"/>
  <c r="O57" i="59"/>
  <c r="K57" i="59"/>
  <c r="I57" i="59"/>
  <c r="F57" i="59"/>
  <c r="D57" i="59"/>
  <c r="O56" i="59"/>
  <c r="K56" i="59"/>
  <c r="I56" i="59"/>
  <c r="F56" i="59"/>
  <c r="D56" i="59"/>
  <c r="O55" i="59"/>
  <c r="K55" i="59"/>
  <c r="I55" i="59"/>
  <c r="F55" i="59"/>
  <c r="D55" i="59"/>
  <c r="O51" i="59"/>
  <c r="K51" i="59"/>
  <c r="I51" i="59"/>
  <c r="F51" i="59"/>
  <c r="D51" i="59"/>
  <c r="O50" i="59"/>
  <c r="K50" i="59"/>
  <c r="I50" i="59"/>
  <c r="F50" i="59"/>
  <c r="D50" i="59"/>
  <c r="O49" i="59"/>
  <c r="K49" i="59"/>
  <c r="I49" i="59"/>
  <c r="F49" i="59"/>
  <c r="D49" i="59"/>
  <c r="O42" i="59"/>
  <c r="K42" i="59"/>
  <c r="I42" i="59"/>
  <c r="F42" i="59"/>
  <c r="D42" i="59"/>
  <c r="O40" i="59"/>
  <c r="K40" i="59"/>
  <c r="I40" i="59"/>
  <c r="F40" i="59"/>
  <c r="D40" i="59"/>
  <c r="O39" i="59"/>
  <c r="K39" i="59"/>
  <c r="I39" i="59"/>
  <c r="F39" i="59"/>
  <c r="D39" i="59"/>
  <c r="O38" i="59"/>
  <c r="K38" i="59"/>
  <c r="I38" i="59"/>
  <c r="F38" i="59"/>
  <c r="D38" i="59"/>
  <c r="O37" i="59"/>
  <c r="K37" i="59"/>
  <c r="I37" i="59"/>
  <c r="F37" i="59"/>
  <c r="D37" i="59"/>
  <c r="O36" i="59"/>
  <c r="K36" i="59"/>
  <c r="I36" i="59"/>
  <c r="F36" i="59"/>
  <c r="D36" i="59"/>
  <c r="O35" i="59"/>
  <c r="K35" i="59"/>
  <c r="I35" i="59"/>
  <c r="F35" i="59"/>
  <c r="D35" i="59"/>
  <c r="O34" i="59"/>
  <c r="K34" i="59"/>
  <c r="I34" i="59"/>
  <c r="F34" i="59"/>
  <c r="D34" i="59"/>
  <c r="O11" i="59"/>
  <c r="K11" i="59"/>
  <c r="I11" i="59"/>
  <c r="F11" i="59"/>
  <c r="D11" i="59"/>
  <c r="F3" i="59"/>
  <c r="P6" i="58"/>
  <c r="F3" i="58" s="1"/>
  <c r="O56" i="58"/>
  <c r="K56" i="58"/>
  <c r="I56" i="58"/>
  <c r="F56" i="58"/>
  <c r="D56" i="58"/>
  <c r="O55" i="58"/>
  <c r="K55" i="58"/>
  <c r="I55" i="58"/>
  <c r="F55" i="58"/>
  <c r="D55" i="58"/>
  <c r="O58" i="58"/>
  <c r="K58" i="58"/>
  <c r="I58" i="58"/>
  <c r="F58" i="58"/>
  <c r="D58" i="58"/>
  <c r="O57" i="58"/>
  <c r="K57" i="58"/>
  <c r="I57" i="58"/>
  <c r="F57" i="58"/>
  <c r="D57" i="58"/>
  <c r="O45" i="58"/>
  <c r="K45" i="58"/>
  <c r="I45" i="58"/>
  <c r="F45" i="58"/>
  <c r="D45" i="58"/>
  <c r="O44" i="58"/>
  <c r="K44" i="58"/>
  <c r="I44" i="58"/>
  <c r="F44" i="58"/>
  <c r="D44" i="58"/>
  <c r="O43" i="58"/>
  <c r="K43" i="58"/>
  <c r="I43" i="58"/>
  <c r="F43" i="58"/>
  <c r="D43" i="58"/>
  <c r="O42" i="58"/>
  <c r="K42" i="58"/>
  <c r="I42" i="58"/>
  <c r="F42" i="58"/>
  <c r="D42" i="58"/>
  <c r="O41" i="58"/>
  <c r="K41" i="58"/>
  <c r="I41" i="58"/>
  <c r="F41" i="58"/>
  <c r="D41" i="58"/>
  <c r="O40" i="58"/>
  <c r="K40" i="58"/>
  <c r="I40" i="58"/>
  <c r="F40" i="58"/>
  <c r="D40" i="58"/>
  <c r="O63" i="58"/>
  <c r="K63" i="58"/>
  <c r="I63" i="58"/>
  <c r="F63" i="58"/>
  <c r="F62" i="58" s="1"/>
  <c r="D63" i="58"/>
  <c r="V62" i="58"/>
  <c r="O61" i="58"/>
  <c r="K61" i="58"/>
  <c r="I61" i="58"/>
  <c r="F61" i="58"/>
  <c r="D61" i="58"/>
  <c r="O60" i="58"/>
  <c r="K60" i="58"/>
  <c r="I60" i="58"/>
  <c r="F60" i="58"/>
  <c r="D60" i="58"/>
  <c r="O59" i="58"/>
  <c r="K59" i="58"/>
  <c r="I59" i="58"/>
  <c r="F59" i="58"/>
  <c r="D59" i="58"/>
  <c r="O54" i="58"/>
  <c r="K54" i="58"/>
  <c r="I54" i="58"/>
  <c r="F54" i="58"/>
  <c r="D54" i="58"/>
  <c r="V53" i="58"/>
  <c r="O52" i="58"/>
  <c r="K52" i="58"/>
  <c r="I52" i="58"/>
  <c r="F52" i="58"/>
  <c r="D52" i="58"/>
  <c r="O51" i="58"/>
  <c r="K51" i="58"/>
  <c r="I51" i="58"/>
  <c r="F51" i="58"/>
  <c r="D51" i="58"/>
  <c r="O50" i="58"/>
  <c r="K50" i="58"/>
  <c r="I50" i="58"/>
  <c r="F50" i="58"/>
  <c r="D50" i="58"/>
  <c r="O49" i="58"/>
  <c r="K49" i="58"/>
  <c r="I49" i="58"/>
  <c r="F49" i="58"/>
  <c r="D49" i="58"/>
  <c r="O48" i="58"/>
  <c r="K48" i="58"/>
  <c r="I48" i="58"/>
  <c r="F48" i="58"/>
  <c r="D48" i="58"/>
  <c r="O47" i="58"/>
  <c r="K47" i="58"/>
  <c r="I47" i="58"/>
  <c r="F47" i="58"/>
  <c r="D47" i="58"/>
  <c r="O46" i="58"/>
  <c r="K46" i="58"/>
  <c r="I46" i="58"/>
  <c r="F46" i="58"/>
  <c r="D46" i="58"/>
  <c r="O39" i="58"/>
  <c r="K39" i="58"/>
  <c r="I39" i="58"/>
  <c r="F39" i="58"/>
  <c r="D39" i="58"/>
  <c r="O38" i="58"/>
  <c r="K38" i="58"/>
  <c r="I38" i="58"/>
  <c r="F38" i="58"/>
  <c r="D38" i="58"/>
  <c r="O37" i="58"/>
  <c r="K37" i="58"/>
  <c r="I37" i="58"/>
  <c r="F37" i="58"/>
  <c r="D37" i="58"/>
  <c r="O36" i="58"/>
  <c r="K36" i="58"/>
  <c r="I36" i="58"/>
  <c r="F36" i="58"/>
  <c r="D36" i="58"/>
  <c r="O35" i="58"/>
  <c r="K35" i="58"/>
  <c r="I35" i="58"/>
  <c r="F35" i="58"/>
  <c r="D35" i="58"/>
  <c r="O34" i="58"/>
  <c r="K34" i="58"/>
  <c r="I34" i="58"/>
  <c r="F34" i="58"/>
  <c r="D34" i="58"/>
  <c r="O33" i="58"/>
  <c r="K33" i="58"/>
  <c r="I33" i="58"/>
  <c r="F33" i="58"/>
  <c r="D33" i="58"/>
  <c r="O32" i="58"/>
  <c r="K32" i="58"/>
  <c r="I32" i="58"/>
  <c r="F32" i="58"/>
  <c r="D32" i="58"/>
  <c r="O31" i="58"/>
  <c r="K31" i="58"/>
  <c r="I31" i="58"/>
  <c r="F31" i="58"/>
  <c r="D31" i="58"/>
  <c r="O30" i="58"/>
  <c r="K30" i="58"/>
  <c r="I30" i="58"/>
  <c r="F30" i="58"/>
  <c r="D30" i="58"/>
  <c r="O29" i="58"/>
  <c r="K29" i="58"/>
  <c r="I29" i="58"/>
  <c r="F29" i="58"/>
  <c r="D29" i="58"/>
  <c r="O28" i="58"/>
  <c r="K28" i="58"/>
  <c r="I28" i="58"/>
  <c r="F28" i="58"/>
  <c r="D28" i="58"/>
  <c r="O27" i="58"/>
  <c r="K27" i="58"/>
  <c r="I27" i="58"/>
  <c r="F27" i="58"/>
  <c r="D27" i="58"/>
  <c r="O26" i="58"/>
  <c r="K26" i="58"/>
  <c r="I26" i="58"/>
  <c r="F26" i="58"/>
  <c r="D26" i="58"/>
  <c r="O25" i="58"/>
  <c r="K25" i="58"/>
  <c r="I25" i="58"/>
  <c r="F25" i="58"/>
  <c r="D25" i="58"/>
  <c r="O24" i="58"/>
  <c r="K24" i="58"/>
  <c r="I24" i="58"/>
  <c r="F24" i="58"/>
  <c r="D24" i="58"/>
  <c r="V23" i="58"/>
  <c r="O22" i="58"/>
  <c r="K22" i="58"/>
  <c r="I22" i="58"/>
  <c r="F22" i="58"/>
  <c r="D22" i="58"/>
  <c r="O21" i="58"/>
  <c r="K21" i="58"/>
  <c r="I21" i="58"/>
  <c r="F21" i="58"/>
  <c r="D21" i="58"/>
  <c r="O20" i="58"/>
  <c r="K20" i="58"/>
  <c r="I20" i="58"/>
  <c r="F20" i="58"/>
  <c r="D20" i="58"/>
  <c r="O19" i="58"/>
  <c r="K19" i="58"/>
  <c r="I19" i="58"/>
  <c r="F19" i="58"/>
  <c r="D19" i="58"/>
  <c r="O18" i="58"/>
  <c r="K18" i="58"/>
  <c r="I18" i="58"/>
  <c r="F18" i="58"/>
  <c r="D18" i="58"/>
  <c r="O17" i="58"/>
  <c r="K17" i="58"/>
  <c r="I17" i="58"/>
  <c r="F17" i="58"/>
  <c r="D17" i="58"/>
  <c r="V16" i="58"/>
  <c r="O15" i="58"/>
  <c r="K15" i="58"/>
  <c r="I15" i="58"/>
  <c r="F15" i="58"/>
  <c r="D15" i="58"/>
  <c r="O14" i="58"/>
  <c r="K14" i="58"/>
  <c r="I14" i="58"/>
  <c r="F14" i="58"/>
  <c r="D14" i="58"/>
  <c r="O13" i="58"/>
  <c r="K13" i="58"/>
  <c r="I13" i="58"/>
  <c r="F13" i="58"/>
  <c r="D13" i="58"/>
  <c r="O12" i="58"/>
  <c r="K12" i="58"/>
  <c r="I12" i="58"/>
  <c r="F12" i="58"/>
  <c r="D12" i="58"/>
  <c r="O11" i="58"/>
  <c r="K11" i="58"/>
  <c r="I11" i="58"/>
  <c r="F11" i="58"/>
  <c r="D11" i="58"/>
  <c r="V10" i="58"/>
  <c r="D9" i="58"/>
  <c r="T6" i="58"/>
  <c r="F4" i="58" s="1"/>
  <c r="V6" i="57"/>
  <c r="T6" i="57"/>
  <c r="P6" i="57"/>
  <c r="V82" i="57"/>
  <c r="V77" i="57"/>
  <c r="V69" i="57"/>
  <c r="V65" i="57"/>
  <c r="V58" i="57"/>
  <c r="V57" i="57" s="1"/>
  <c r="V36" i="57"/>
  <c r="V22" i="57"/>
  <c r="V10" i="57"/>
  <c r="O82" i="57"/>
  <c r="O77" i="57"/>
  <c r="O69" i="57"/>
  <c r="O65" i="57"/>
  <c r="O58" i="57"/>
  <c r="O36" i="57"/>
  <c r="O22" i="57"/>
  <c r="O10" i="57"/>
  <c r="K82" i="57"/>
  <c r="I82" i="57"/>
  <c r="K77" i="57"/>
  <c r="I77" i="57"/>
  <c r="K69" i="57"/>
  <c r="I69" i="57"/>
  <c r="K65" i="57"/>
  <c r="I65" i="57"/>
  <c r="K58" i="57"/>
  <c r="I58" i="57"/>
  <c r="K36" i="57"/>
  <c r="I36" i="57"/>
  <c r="K22" i="57"/>
  <c r="I22" i="57"/>
  <c r="K10" i="57"/>
  <c r="I10" i="57"/>
  <c r="F82" i="57"/>
  <c r="F77" i="57"/>
  <c r="F69" i="57"/>
  <c r="F65" i="57"/>
  <c r="F58" i="57"/>
  <c r="F36" i="57"/>
  <c r="F22" i="57"/>
  <c r="F10" i="57"/>
  <c r="D82" i="57"/>
  <c r="D77" i="57"/>
  <c r="D69" i="57"/>
  <c r="D57" i="57"/>
  <c r="D65" i="57"/>
  <c r="D58" i="57"/>
  <c r="D36" i="57"/>
  <c r="D22" i="57"/>
  <c r="D10" i="57"/>
  <c r="O16" i="57"/>
  <c r="K16" i="57"/>
  <c r="I16" i="57"/>
  <c r="F16" i="57"/>
  <c r="D16" i="57"/>
  <c r="O15" i="57"/>
  <c r="K15" i="57"/>
  <c r="I15" i="57"/>
  <c r="F15" i="57"/>
  <c r="D15" i="57"/>
  <c r="O14" i="57"/>
  <c r="K14" i="57"/>
  <c r="I14" i="57"/>
  <c r="F14" i="57"/>
  <c r="D14" i="57"/>
  <c r="O67" i="57"/>
  <c r="K67" i="57"/>
  <c r="I67" i="57"/>
  <c r="F67" i="57"/>
  <c r="D67" i="57"/>
  <c r="O66" i="57"/>
  <c r="K66" i="57"/>
  <c r="I66" i="57"/>
  <c r="F66" i="57"/>
  <c r="D66" i="57"/>
  <c r="O64" i="57"/>
  <c r="K64" i="57"/>
  <c r="I64" i="57"/>
  <c r="F64" i="57"/>
  <c r="D64" i="57"/>
  <c r="O63" i="57"/>
  <c r="K63" i="57"/>
  <c r="I63" i="57"/>
  <c r="F63" i="57"/>
  <c r="D63" i="57"/>
  <c r="O62" i="57"/>
  <c r="K62" i="57"/>
  <c r="I62" i="57"/>
  <c r="F62" i="57"/>
  <c r="D62" i="57"/>
  <c r="O61" i="57"/>
  <c r="K61" i="57"/>
  <c r="I61" i="57"/>
  <c r="F61" i="57"/>
  <c r="D61" i="57"/>
  <c r="O60" i="57"/>
  <c r="K60" i="57"/>
  <c r="I60" i="57"/>
  <c r="F60" i="57"/>
  <c r="D60" i="57"/>
  <c r="O59" i="57"/>
  <c r="K59" i="57"/>
  <c r="I59" i="57"/>
  <c r="F59" i="57"/>
  <c r="D59" i="57"/>
  <c r="O83" i="57"/>
  <c r="K83" i="57"/>
  <c r="I83" i="57"/>
  <c r="F83" i="57"/>
  <c r="D83" i="57"/>
  <c r="O81" i="57"/>
  <c r="K81" i="57"/>
  <c r="I81" i="57"/>
  <c r="F81" i="57"/>
  <c r="D81" i="57"/>
  <c r="O80" i="57"/>
  <c r="K80" i="57"/>
  <c r="I80" i="57"/>
  <c r="F80" i="57"/>
  <c r="D80" i="57"/>
  <c r="O79" i="57"/>
  <c r="K79" i="57"/>
  <c r="I79" i="57"/>
  <c r="F79" i="57"/>
  <c r="D79" i="57"/>
  <c r="O78" i="57"/>
  <c r="K78" i="57"/>
  <c r="I78" i="57"/>
  <c r="F78" i="57"/>
  <c r="D78" i="57"/>
  <c r="O76" i="57"/>
  <c r="K76" i="57"/>
  <c r="I76" i="57"/>
  <c r="F76" i="57"/>
  <c r="D76" i="57"/>
  <c r="O75" i="57"/>
  <c r="K75" i="57"/>
  <c r="I75" i="57"/>
  <c r="F75" i="57"/>
  <c r="D75" i="57"/>
  <c r="O74" i="57"/>
  <c r="K74" i="57"/>
  <c r="I74" i="57"/>
  <c r="F74" i="57"/>
  <c r="D74" i="57"/>
  <c r="O73" i="57"/>
  <c r="K73" i="57"/>
  <c r="I73" i="57"/>
  <c r="F73" i="57"/>
  <c r="D73" i="57"/>
  <c r="O72" i="57"/>
  <c r="K72" i="57"/>
  <c r="I72" i="57"/>
  <c r="F72" i="57"/>
  <c r="D72" i="57"/>
  <c r="O71" i="57"/>
  <c r="K71" i="57"/>
  <c r="I71" i="57"/>
  <c r="F71" i="57"/>
  <c r="D71" i="57"/>
  <c r="O70" i="57"/>
  <c r="K70" i="57"/>
  <c r="I70" i="57"/>
  <c r="F70" i="57"/>
  <c r="D70" i="57"/>
  <c r="O56" i="57"/>
  <c r="K56" i="57"/>
  <c r="I56" i="57"/>
  <c r="F56" i="57"/>
  <c r="D56" i="57"/>
  <c r="O55" i="57"/>
  <c r="K55" i="57"/>
  <c r="I55" i="57"/>
  <c r="F55" i="57"/>
  <c r="D55" i="57"/>
  <c r="O54" i="57"/>
  <c r="K54" i="57"/>
  <c r="I54" i="57"/>
  <c r="F54" i="57"/>
  <c r="D54" i="57"/>
  <c r="O53" i="57"/>
  <c r="K53" i="57"/>
  <c r="I53" i="57"/>
  <c r="F53" i="57"/>
  <c r="D53" i="57"/>
  <c r="O52" i="57"/>
  <c r="K52" i="57"/>
  <c r="I52" i="57"/>
  <c r="F52" i="57"/>
  <c r="D52" i="57"/>
  <c r="O51" i="57"/>
  <c r="K51" i="57"/>
  <c r="I51" i="57"/>
  <c r="F51" i="57"/>
  <c r="D51" i="57"/>
  <c r="O50" i="57"/>
  <c r="K50" i="57"/>
  <c r="I50" i="57"/>
  <c r="F50" i="57"/>
  <c r="D50" i="57"/>
  <c r="O49" i="57"/>
  <c r="K49" i="57"/>
  <c r="I49" i="57"/>
  <c r="F49" i="57"/>
  <c r="D49" i="57"/>
  <c r="O48" i="57"/>
  <c r="K48" i="57"/>
  <c r="I48" i="57"/>
  <c r="F48" i="57"/>
  <c r="D48" i="57"/>
  <c r="O47" i="57"/>
  <c r="K47" i="57"/>
  <c r="I47" i="57"/>
  <c r="F47" i="57"/>
  <c r="D47" i="57"/>
  <c r="O46" i="57"/>
  <c r="K46" i="57"/>
  <c r="I46" i="57"/>
  <c r="F46" i="57"/>
  <c r="D46" i="57"/>
  <c r="O45" i="57"/>
  <c r="K45" i="57"/>
  <c r="I45" i="57"/>
  <c r="F45" i="57"/>
  <c r="D45" i="57"/>
  <c r="O44" i="57"/>
  <c r="K44" i="57"/>
  <c r="I44" i="57"/>
  <c r="F44" i="57"/>
  <c r="D44" i="57"/>
  <c r="O43" i="57"/>
  <c r="K43" i="57"/>
  <c r="I43" i="57"/>
  <c r="F43" i="57"/>
  <c r="D43" i="57"/>
  <c r="O42" i="57"/>
  <c r="K42" i="57"/>
  <c r="I42" i="57"/>
  <c r="F42" i="57"/>
  <c r="D42" i="57"/>
  <c r="O41" i="57"/>
  <c r="K41" i="57"/>
  <c r="I41" i="57"/>
  <c r="F41" i="57"/>
  <c r="D41" i="57"/>
  <c r="O40" i="57"/>
  <c r="K40" i="57"/>
  <c r="I40" i="57"/>
  <c r="F40" i="57"/>
  <c r="D40" i="57"/>
  <c r="O39" i="57"/>
  <c r="K39" i="57"/>
  <c r="I39" i="57"/>
  <c r="F39" i="57"/>
  <c r="D39" i="57"/>
  <c r="O38" i="57"/>
  <c r="K38" i="57"/>
  <c r="I38" i="57"/>
  <c r="F38" i="57"/>
  <c r="D38" i="57"/>
  <c r="O37" i="57"/>
  <c r="K37" i="57"/>
  <c r="I37" i="57"/>
  <c r="F37" i="57"/>
  <c r="D37" i="57"/>
  <c r="O35" i="57"/>
  <c r="K35" i="57"/>
  <c r="I35" i="57"/>
  <c r="F35" i="57"/>
  <c r="D35" i="57"/>
  <c r="O34" i="57"/>
  <c r="K34" i="57"/>
  <c r="I34" i="57"/>
  <c r="F34" i="57"/>
  <c r="D34" i="57"/>
  <c r="O33" i="57"/>
  <c r="K33" i="57"/>
  <c r="I33" i="57"/>
  <c r="F33" i="57"/>
  <c r="D33" i="57"/>
  <c r="O32" i="57"/>
  <c r="K32" i="57"/>
  <c r="I32" i="57"/>
  <c r="F32" i="57"/>
  <c r="D32" i="57"/>
  <c r="O31" i="57"/>
  <c r="K31" i="57"/>
  <c r="I31" i="57"/>
  <c r="F31" i="57"/>
  <c r="D31" i="57"/>
  <c r="O30" i="57"/>
  <c r="K30" i="57"/>
  <c r="I30" i="57"/>
  <c r="F30" i="57"/>
  <c r="D30" i="57"/>
  <c r="O29" i="57"/>
  <c r="K29" i="57"/>
  <c r="I29" i="57"/>
  <c r="F29" i="57"/>
  <c r="D29" i="57"/>
  <c r="O28" i="57"/>
  <c r="K28" i="57"/>
  <c r="I28" i="57"/>
  <c r="F28" i="57"/>
  <c r="D28" i="57"/>
  <c r="O27" i="57"/>
  <c r="K27" i="57"/>
  <c r="I27" i="57"/>
  <c r="F27" i="57"/>
  <c r="D27" i="57"/>
  <c r="O26" i="57"/>
  <c r="K26" i="57"/>
  <c r="I26" i="57"/>
  <c r="F26" i="57"/>
  <c r="D26" i="57"/>
  <c r="O25" i="57"/>
  <c r="K25" i="57"/>
  <c r="I25" i="57"/>
  <c r="F25" i="57"/>
  <c r="D25" i="57"/>
  <c r="O24" i="57"/>
  <c r="K24" i="57"/>
  <c r="I24" i="57"/>
  <c r="F24" i="57"/>
  <c r="D24" i="57"/>
  <c r="O23" i="57"/>
  <c r="K23" i="57"/>
  <c r="I23" i="57"/>
  <c r="F23" i="57"/>
  <c r="D23" i="57"/>
  <c r="O21" i="57"/>
  <c r="K21" i="57"/>
  <c r="I21" i="57"/>
  <c r="F21" i="57"/>
  <c r="D21" i="57"/>
  <c r="O20" i="57"/>
  <c r="K20" i="57"/>
  <c r="I20" i="57"/>
  <c r="F20" i="57"/>
  <c r="D20" i="57"/>
  <c r="O19" i="57"/>
  <c r="K19" i="57"/>
  <c r="I19" i="57"/>
  <c r="F19" i="57"/>
  <c r="D19" i="57"/>
  <c r="O18" i="57"/>
  <c r="K18" i="57"/>
  <c r="I18" i="57"/>
  <c r="F18" i="57"/>
  <c r="D18" i="57"/>
  <c r="O17" i="57"/>
  <c r="K17" i="57"/>
  <c r="I17" i="57"/>
  <c r="F17" i="57"/>
  <c r="D17" i="57"/>
  <c r="O13" i="57"/>
  <c r="K13" i="57"/>
  <c r="I13" i="57"/>
  <c r="F13" i="57"/>
  <c r="D13" i="57"/>
  <c r="O12" i="57"/>
  <c r="K12" i="57"/>
  <c r="I12" i="57"/>
  <c r="F12" i="57"/>
  <c r="D12" i="57"/>
  <c r="O11" i="57"/>
  <c r="K11" i="57"/>
  <c r="I11" i="57"/>
  <c r="F11" i="57"/>
  <c r="D11" i="57"/>
  <c r="F4" i="57"/>
  <c r="F3" i="57"/>
  <c r="P6" i="56"/>
  <c r="V10" i="56"/>
  <c r="V9" i="56" s="1"/>
  <c r="V33" i="56"/>
  <c r="V38" i="56"/>
  <c r="V62" i="56"/>
  <c r="O62" i="56"/>
  <c r="O38" i="56"/>
  <c r="O33" i="56"/>
  <c r="O10" i="56"/>
  <c r="K62" i="56"/>
  <c r="I62" i="56"/>
  <c r="K38" i="56"/>
  <c r="I38" i="56"/>
  <c r="K33" i="56"/>
  <c r="I33" i="56"/>
  <c r="K10" i="56"/>
  <c r="I10" i="56"/>
  <c r="F62" i="56"/>
  <c r="F38" i="56"/>
  <c r="F33" i="56"/>
  <c r="F10" i="56"/>
  <c r="D62" i="56"/>
  <c r="D38" i="56"/>
  <c r="D33" i="56"/>
  <c r="D10" i="56"/>
  <c r="O21" i="56"/>
  <c r="K21" i="56"/>
  <c r="I21" i="56"/>
  <c r="F21" i="56"/>
  <c r="D21" i="56"/>
  <c r="O20" i="56"/>
  <c r="K20" i="56"/>
  <c r="I20" i="56"/>
  <c r="F20" i="56"/>
  <c r="D20" i="56"/>
  <c r="O19" i="56"/>
  <c r="K19" i="56"/>
  <c r="I19" i="56"/>
  <c r="F19" i="56"/>
  <c r="D19" i="56"/>
  <c r="O18" i="56"/>
  <c r="K18" i="56"/>
  <c r="I18" i="56"/>
  <c r="F18" i="56"/>
  <c r="D18" i="56"/>
  <c r="O17" i="56"/>
  <c r="K17" i="56"/>
  <c r="I17" i="56"/>
  <c r="F17" i="56"/>
  <c r="D17" i="56"/>
  <c r="O16" i="56"/>
  <c r="K16" i="56"/>
  <c r="I16" i="56"/>
  <c r="F16" i="56"/>
  <c r="D16" i="56"/>
  <c r="O15" i="56"/>
  <c r="K15" i="56"/>
  <c r="I15" i="56"/>
  <c r="F15" i="56"/>
  <c r="D15" i="56"/>
  <c r="O14" i="56"/>
  <c r="K14" i="56"/>
  <c r="I14" i="56"/>
  <c r="F14" i="56"/>
  <c r="D14" i="56"/>
  <c r="O13" i="56"/>
  <c r="K13" i="56"/>
  <c r="I13" i="56"/>
  <c r="F13" i="56"/>
  <c r="D13" i="56"/>
  <c r="O12" i="56"/>
  <c r="K12" i="56"/>
  <c r="I12" i="56"/>
  <c r="F12" i="56"/>
  <c r="D12" i="56"/>
  <c r="O27" i="56"/>
  <c r="K27" i="56"/>
  <c r="I27" i="56"/>
  <c r="F27" i="56"/>
  <c r="D27" i="56"/>
  <c r="O26" i="56"/>
  <c r="K26" i="56"/>
  <c r="I26" i="56"/>
  <c r="F26" i="56"/>
  <c r="D26" i="56"/>
  <c r="O25" i="56"/>
  <c r="K25" i="56"/>
  <c r="I25" i="56"/>
  <c r="F25" i="56"/>
  <c r="D25" i="56"/>
  <c r="O24" i="56"/>
  <c r="K24" i="56"/>
  <c r="I24" i="56"/>
  <c r="F24" i="56"/>
  <c r="D24" i="56"/>
  <c r="O23" i="56"/>
  <c r="K23" i="56"/>
  <c r="I23" i="56"/>
  <c r="F23" i="56"/>
  <c r="D23" i="56"/>
  <c r="O22" i="56"/>
  <c r="K22" i="56"/>
  <c r="I22" i="56"/>
  <c r="F22" i="56"/>
  <c r="D22" i="56"/>
  <c r="O63" i="56"/>
  <c r="K63" i="56"/>
  <c r="I63" i="56"/>
  <c r="F63" i="56"/>
  <c r="D63" i="56"/>
  <c r="O61" i="56"/>
  <c r="K61" i="56"/>
  <c r="I61" i="56"/>
  <c r="F61" i="56"/>
  <c r="D61" i="56"/>
  <c r="O60" i="56"/>
  <c r="K60" i="56"/>
  <c r="I60" i="56"/>
  <c r="F60" i="56"/>
  <c r="D60" i="56"/>
  <c r="O59" i="56"/>
  <c r="K59" i="56"/>
  <c r="I59" i="56"/>
  <c r="F59" i="56"/>
  <c r="D59" i="56"/>
  <c r="O58" i="56"/>
  <c r="K58" i="56"/>
  <c r="I58" i="56"/>
  <c r="F58" i="56"/>
  <c r="D58" i="56"/>
  <c r="O57" i="56"/>
  <c r="K57" i="56"/>
  <c r="I57" i="56"/>
  <c r="F57" i="56"/>
  <c r="D57" i="56"/>
  <c r="O56" i="56"/>
  <c r="K56" i="56"/>
  <c r="I56" i="56"/>
  <c r="F56" i="56"/>
  <c r="D56" i="56"/>
  <c r="O55" i="56"/>
  <c r="K55" i="56"/>
  <c r="I55" i="56"/>
  <c r="F55" i="56"/>
  <c r="D55" i="56"/>
  <c r="O54" i="56"/>
  <c r="K54" i="56"/>
  <c r="I54" i="56"/>
  <c r="F54" i="56"/>
  <c r="D54" i="56"/>
  <c r="O53" i="56"/>
  <c r="K53" i="56"/>
  <c r="I53" i="56"/>
  <c r="F53" i="56"/>
  <c r="D53" i="56"/>
  <c r="O52" i="56"/>
  <c r="K52" i="56"/>
  <c r="I52" i="56"/>
  <c r="F52" i="56"/>
  <c r="D52" i="56"/>
  <c r="O51" i="56"/>
  <c r="K51" i="56"/>
  <c r="I51" i="56"/>
  <c r="F51" i="56"/>
  <c r="D51" i="56"/>
  <c r="O50" i="56"/>
  <c r="K50" i="56"/>
  <c r="I50" i="56"/>
  <c r="F50" i="56"/>
  <c r="D50" i="56"/>
  <c r="O49" i="56"/>
  <c r="K49" i="56"/>
  <c r="I49" i="56"/>
  <c r="F49" i="56"/>
  <c r="D49" i="56"/>
  <c r="O48" i="56"/>
  <c r="K48" i="56"/>
  <c r="I48" i="56"/>
  <c r="F48" i="56"/>
  <c r="D48" i="56"/>
  <c r="O47" i="56"/>
  <c r="K47" i="56"/>
  <c r="I47" i="56"/>
  <c r="F47" i="56"/>
  <c r="D47" i="56"/>
  <c r="O46" i="56"/>
  <c r="K46" i="56"/>
  <c r="I46" i="56"/>
  <c r="F46" i="56"/>
  <c r="D46" i="56"/>
  <c r="O45" i="56"/>
  <c r="K45" i="56"/>
  <c r="I45" i="56"/>
  <c r="F45" i="56"/>
  <c r="D45" i="56"/>
  <c r="O44" i="56"/>
  <c r="K44" i="56"/>
  <c r="I44" i="56"/>
  <c r="F44" i="56"/>
  <c r="D44" i="56"/>
  <c r="O43" i="56"/>
  <c r="K43" i="56"/>
  <c r="I43" i="56"/>
  <c r="F43" i="56"/>
  <c r="D43" i="56"/>
  <c r="O42" i="56"/>
  <c r="K42" i="56"/>
  <c r="I42" i="56"/>
  <c r="F42" i="56"/>
  <c r="D42" i="56"/>
  <c r="O41" i="56"/>
  <c r="K41" i="56"/>
  <c r="I41" i="56"/>
  <c r="F41" i="56"/>
  <c r="D41" i="56"/>
  <c r="O40" i="56"/>
  <c r="K40" i="56"/>
  <c r="I40" i="56"/>
  <c r="F40" i="56"/>
  <c r="D40" i="56"/>
  <c r="O39" i="56"/>
  <c r="K39" i="56"/>
  <c r="I39" i="56"/>
  <c r="F39" i="56"/>
  <c r="D39" i="56"/>
  <c r="O37" i="56"/>
  <c r="K37" i="56"/>
  <c r="I37" i="56"/>
  <c r="F37" i="56"/>
  <c r="D37" i="56"/>
  <c r="O36" i="56"/>
  <c r="K36" i="56"/>
  <c r="I36" i="56"/>
  <c r="F36" i="56"/>
  <c r="D36" i="56"/>
  <c r="O35" i="56"/>
  <c r="K35" i="56"/>
  <c r="I35" i="56"/>
  <c r="F35" i="56"/>
  <c r="D35" i="56"/>
  <c r="O34" i="56"/>
  <c r="K34" i="56"/>
  <c r="I34" i="56"/>
  <c r="F34" i="56"/>
  <c r="D34" i="56"/>
  <c r="O32" i="56"/>
  <c r="K32" i="56"/>
  <c r="I32" i="56"/>
  <c r="F32" i="56"/>
  <c r="D32" i="56"/>
  <c r="O31" i="56"/>
  <c r="K31" i="56"/>
  <c r="I31" i="56"/>
  <c r="F31" i="56"/>
  <c r="D31" i="56"/>
  <c r="O30" i="56"/>
  <c r="K30" i="56"/>
  <c r="I30" i="56"/>
  <c r="F30" i="56"/>
  <c r="D30" i="56"/>
  <c r="O29" i="56"/>
  <c r="K29" i="56"/>
  <c r="I29" i="56"/>
  <c r="F29" i="56"/>
  <c r="D29" i="56"/>
  <c r="O28" i="56"/>
  <c r="K28" i="56"/>
  <c r="I28" i="56"/>
  <c r="F28" i="56"/>
  <c r="D28" i="56"/>
  <c r="O11" i="56"/>
  <c r="K11" i="56"/>
  <c r="I11" i="56"/>
  <c r="F11" i="56"/>
  <c r="D11" i="56"/>
  <c r="T6" i="56"/>
  <c r="F4" i="56" s="1"/>
  <c r="F3" i="56"/>
  <c r="T6" i="55"/>
  <c r="P6" i="55"/>
  <c r="V107" i="55"/>
  <c r="O107" i="55"/>
  <c r="O106" i="55" s="1"/>
  <c r="F107" i="55"/>
  <c r="F106" i="55" s="1"/>
  <c r="K107" i="55"/>
  <c r="K106" i="55"/>
  <c r="I107" i="55"/>
  <c r="I106" i="55" s="1"/>
  <c r="V106" i="55"/>
  <c r="O101" i="55"/>
  <c r="O100" i="55" s="1"/>
  <c r="I102" i="55"/>
  <c r="K101" i="55"/>
  <c r="K100" i="55" s="1"/>
  <c r="V101" i="55"/>
  <c r="I101" i="55"/>
  <c r="I100" i="55" s="1"/>
  <c r="F101" i="55"/>
  <c r="F100" i="55" s="1"/>
  <c r="V100" i="55"/>
  <c r="I22" i="55"/>
  <c r="K22" i="55"/>
  <c r="K26" i="55"/>
  <c r="I26" i="55"/>
  <c r="F26" i="55"/>
  <c r="O21" i="55"/>
  <c r="K21" i="55"/>
  <c r="I21" i="55"/>
  <c r="V10" i="55"/>
  <c r="O10" i="55"/>
  <c r="K10" i="55"/>
  <c r="I10" i="55"/>
  <c r="F21" i="55"/>
  <c r="F10" i="55"/>
  <c r="D106" i="55"/>
  <c r="D100" i="55"/>
  <c r="D26" i="55"/>
  <c r="D21" i="55"/>
  <c r="D10" i="55"/>
  <c r="V9" i="55"/>
  <c r="O9" i="55"/>
  <c r="O105" i="55"/>
  <c r="K105" i="55"/>
  <c r="I105" i="55"/>
  <c r="F105" i="55"/>
  <c r="D105" i="55"/>
  <c r="O104" i="55"/>
  <c r="K104" i="55"/>
  <c r="I104" i="55"/>
  <c r="F104" i="55"/>
  <c r="D104" i="55"/>
  <c r="O103" i="55"/>
  <c r="K103" i="55"/>
  <c r="I103" i="55"/>
  <c r="F103" i="55"/>
  <c r="D103" i="55"/>
  <c r="O102" i="55"/>
  <c r="K102" i="55"/>
  <c r="F102" i="55"/>
  <c r="D102" i="55"/>
  <c r="O119" i="55"/>
  <c r="K119" i="55"/>
  <c r="I119" i="55"/>
  <c r="F119" i="55"/>
  <c r="D119" i="55"/>
  <c r="O118" i="55"/>
  <c r="K118" i="55"/>
  <c r="I118" i="55"/>
  <c r="F118" i="55"/>
  <c r="D118" i="55"/>
  <c r="O117" i="55"/>
  <c r="K117" i="55"/>
  <c r="I117" i="55"/>
  <c r="F117" i="55"/>
  <c r="D117" i="55"/>
  <c r="O116" i="55"/>
  <c r="K116" i="55"/>
  <c r="I116" i="55"/>
  <c r="F116" i="55"/>
  <c r="D116" i="55"/>
  <c r="O115" i="55"/>
  <c r="K115" i="55"/>
  <c r="I115" i="55"/>
  <c r="F115" i="55"/>
  <c r="D115" i="55"/>
  <c r="O114" i="55"/>
  <c r="K114" i="55"/>
  <c r="I114" i="55"/>
  <c r="F114" i="55"/>
  <c r="D114" i="55"/>
  <c r="O113" i="55"/>
  <c r="K113" i="55"/>
  <c r="I113" i="55"/>
  <c r="F113" i="55"/>
  <c r="D113" i="55"/>
  <c r="O112" i="55"/>
  <c r="K112" i="55"/>
  <c r="I112" i="55"/>
  <c r="F112" i="55"/>
  <c r="D112" i="55"/>
  <c r="O111" i="55"/>
  <c r="K111" i="55"/>
  <c r="I111" i="55"/>
  <c r="F111" i="55"/>
  <c r="D111" i="55"/>
  <c r="O110" i="55"/>
  <c r="K110" i="55"/>
  <c r="I110" i="55"/>
  <c r="F110" i="55"/>
  <c r="D110" i="55"/>
  <c r="O109" i="55"/>
  <c r="K109" i="55"/>
  <c r="I109" i="55"/>
  <c r="F109" i="55"/>
  <c r="D109" i="55"/>
  <c r="O108" i="55"/>
  <c r="K108" i="55"/>
  <c r="I108" i="55"/>
  <c r="F108" i="55"/>
  <c r="D108" i="55"/>
  <c r="O42" i="55"/>
  <c r="K42" i="55"/>
  <c r="I42" i="55"/>
  <c r="F42" i="55"/>
  <c r="D42" i="55"/>
  <c r="O41" i="55"/>
  <c r="K41" i="55"/>
  <c r="I41" i="55"/>
  <c r="F41" i="55"/>
  <c r="D41" i="55"/>
  <c r="O40" i="55"/>
  <c r="K40" i="55"/>
  <c r="I40" i="55"/>
  <c r="F40" i="55"/>
  <c r="D40" i="55"/>
  <c r="O39" i="55"/>
  <c r="K39" i="55"/>
  <c r="I39" i="55"/>
  <c r="F39" i="55"/>
  <c r="D39" i="55"/>
  <c r="O38" i="55"/>
  <c r="K38" i="55"/>
  <c r="I38" i="55"/>
  <c r="F38" i="55"/>
  <c r="D38" i="55"/>
  <c r="O37" i="55"/>
  <c r="K37" i="55"/>
  <c r="I37" i="55"/>
  <c r="F37" i="55"/>
  <c r="D37" i="55"/>
  <c r="O36" i="55"/>
  <c r="K36" i="55"/>
  <c r="I36" i="55"/>
  <c r="F36" i="55"/>
  <c r="D36" i="55"/>
  <c r="O35" i="55"/>
  <c r="K35" i="55"/>
  <c r="I35" i="55"/>
  <c r="F35" i="55"/>
  <c r="D35" i="55"/>
  <c r="O34" i="55"/>
  <c r="K34" i="55"/>
  <c r="I34" i="55"/>
  <c r="F34" i="55"/>
  <c r="D34" i="55"/>
  <c r="O33" i="55"/>
  <c r="K33" i="55"/>
  <c r="I33" i="55"/>
  <c r="F33" i="55"/>
  <c r="D33" i="55"/>
  <c r="O32" i="55"/>
  <c r="K32" i="55"/>
  <c r="I32" i="55"/>
  <c r="F32" i="55"/>
  <c r="D32" i="55"/>
  <c r="O31" i="55"/>
  <c r="K31" i="55"/>
  <c r="I31" i="55"/>
  <c r="F31" i="55"/>
  <c r="D31" i="55"/>
  <c r="O30" i="55"/>
  <c r="K30" i="55"/>
  <c r="I30" i="55"/>
  <c r="F30" i="55"/>
  <c r="D30" i="55"/>
  <c r="O29" i="55"/>
  <c r="K29" i="55"/>
  <c r="I29" i="55"/>
  <c r="F29" i="55"/>
  <c r="D29" i="55"/>
  <c r="O28" i="55"/>
  <c r="K28" i="55"/>
  <c r="I28" i="55"/>
  <c r="F28" i="55"/>
  <c r="D28" i="55"/>
  <c r="O60" i="55"/>
  <c r="K60" i="55"/>
  <c r="I60" i="55"/>
  <c r="F60" i="55"/>
  <c r="D60" i="55"/>
  <c r="O59" i="55"/>
  <c r="K59" i="55"/>
  <c r="I59" i="55"/>
  <c r="F59" i="55"/>
  <c r="D59" i="55"/>
  <c r="O58" i="55"/>
  <c r="K58" i="55"/>
  <c r="I58" i="55"/>
  <c r="F58" i="55"/>
  <c r="D58" i="55"/>
  <c r="O57" i="55"/>
  <c r="K57" i="55"/>
  <c r="I57" i="55"/>
  <c r="F57" i="55"/>
  <c r="D57" i="55"/>
  <c r="O56" i="55"/>
  <c r="K56" i="55"/>
  <c r="I56" i="55"/>
  <c r="F56" i="55"/>
  <c r="D56" i="55"/>
  <c r="O55" i="55"/>
  <c r="K55" i="55"/>
  <c r="I55" i="55"/>
  <c r="F55" i="55"/>
  <c r="D55" i="55"/>
  <c r="O54" i="55"/>
  <c r="K54" i="55"/>
  <c r="I54" i="55"/>
  <c r="F54" i="55"/>
  <c r="D54" i="55"/>
  <c r="O53" i="55"/>
  <c r="K53" i="55"/>
  <c r="I53" i="55"/>
  <c r="F53" i="55"/>
  <c r="D53" i="55"/>
  <c r="O52" i="55"/>
  <c r="K52" i="55"/>
  <c r="I52" i="55"/>
  <c r="F52" i="55"/>
  <c r="D52" i="55"/>
  <c r="O51" i="55"/>
  <c r="K51" i="55"/>
  <c r="I51" i="55"/>
  <c r="F51" i="55"/>
  <c r="D51" i="55"/>
  <c r="O50" i="55"/>
  <c r="K50" i="55"/>
  <c r="I50" i="55"/>
  <c r="F50" i="55"/>
  <c r="D50" i="55"/>
  <c r="O49" i="55"/>
  <c r="K49" i="55"/>
  <c r="I49" i="55"/>
  <c r="F49" i="55"/>
  <c r="D49" i="55"/>
  <c r="O48" i="55"/>
  <c r="K48" i="55"/>
  <c r="I48" i="55"/>
  <c r="F48" i="55"/>
  <c r="D48" i="55"/>
  <c r="O47" i="55"/>
  <c r="K47" i="55"/>
  <c r="I47" i="55"/>
  <c r="F47" i="55"/>
  <c r="D47" i="55"/>
  <c r="O46" i="55"/>
  <c r="K46" i="55"/>
  <c r="I46" i="55"/>
  <c r="F46" i="55"/>
  <c r="D46" i="55"/>
  <c r="O45" i="55"/>
  <c r="K45" i="55"/>
  <c r="I45" i="55"/>
  <c r="F45" i="55"/>
  <c r="D45" i="55"/>
  <c r="O44" i="55"/>
  <c r="K44" i="55"/>
  <c r="I44" i="55"/>
  <c r="F44" i="55"/>
  <c r="D44" i="55"/>
  <c r="O80" i="55"/>
  <c r="K80" i="55"/>
  <c r="I80" i="55"/>
  <c r="F80" i="55"/>
  <c r="D80" i="55"/>
  <c r="O79" i="55"/>
  <c r="K79" i="55"/>
  <c r="I79" i="55"/>
  <c r="F79" i="55"/>
  <c r="D79" i="55"/>
  <c r="O78" i="55"/>
  <c r="K78" i="55"/>
  <c r="I78" i="55"/>
  <c r="F78" i="55"/>
  <c r="D78" i="55"/>
  <c r="O77" i="55"/>
  <c r="K77" i="55"/>
  <c r="I77" i="55"/>
  <c r="F77" i="55"/>
  <c r="D77" i="55"/>
  <c r="O76" i="55"/>
  <c r="K76" i="55"/>
  <c r="I76" i="55"/>
  <c r="F76" i="55"/>
  <c r="D76" i="55"/>
  <c r="O75" i="55"/>
  <c r="K75" i="55"/>
  <c r="I75" i="55"/>
  <c r="F75" i="55"/>
  <c r="D75" i="55"/>
  <c r="O74" i="55"/>
  <c r="K74" i="55"/>
  <c r="I74" i="55"/>
  <c r="F74" i="55"/>
  <c r="D74" i="55"/>
  <c r="O73" i="55"/>
  <c r="K73" i="55"/>
  <c r="I73" i="55"/>
  <c r="F73" i="55"/>
  <c r="D73" i="55"/>
  <c r="O72" i="55"/>
  <c r="K72" i="55"/>
  <c r="I72" i="55"/>
  <c r="F72" i="55"/>
  <c r="D72" i="55"/>
  <c r="O71" i="55"/>
  <c r="K71" i="55"/>
  <c r="I71" i="55"/>
  <c r="F71" i="55"/>
  <c r="D71" i="55"/>
  <c r="O70" i="55"/>
  <c r="K70" i="55"/>
  <c r="I70" i="55"/>
  <c r="F70" i="55"/>
  <c r="D70" i="55"/>
  <c r="O69" i="55"/>
  <c r="K69" i="55"/>
  <c r="I69" i="55"/>
  <c r="F69" i="55"/>
  <c r="D69" i="55"/>
  <c r="O68" i="55"/>
  <c r="K68" i="55"/>
  <c r="I68" i="55"/>
  <c r="F68" i="55"/>
  <c r="D68" i="55"/>
  <c r="O67" i="55"/>
  <c r="K67" i="55"/>
  <c r="I67" i="55"/>
  <c r="F67" i="55"/>
  <c r="D67" i="55"/>
  <c r="O66" i="55"/>
  <c r="K66" i="55"/>
  <c r="I66" i="55"/>
  <c r="F66" i="55"/>
  <c r="D66" i="55"/>
  <c r="O65" i="55"/>
  <c r="K65" i="55"/>
  <c r="I65" i="55"/>
  <c r="F65" i="55"/>
  <c r="D65" i="55"/>
  <c r="O64" i="55"/>
  <c r="K64" i="55"/>
  <c r="I64" i="55"/>
  <c r="F64" i="55"/>
  <c r="D64" i="55"/>
  <c r="O63" i="55"/>
  <c r="K63" i="55"/>
  <c r="I63" i="55"/>
  <c r="F63" i="55"/>
  <c r="D63" i="55"/>
  <c r="O62" i="55"/>
  <c r="K62" i="55"/>
  <c r="I62" i="55"/>
  <c r="F62" i="55"/>
  <c r="D62" i="55"/>
  <c r="O61" i="55"/>
  <c r="K61" i="55"/>
  <c r="I61" i="55"/>
  <c r="F61" i="55"/>
  <c r="D61" i="55"/>
  <c r="O43" i="55"/>
  <c r="K43" i="55"/>
  <c r="I43" i="55"/>
  <c r="F43" i="55"/>
  <c r="D43" i="55"/>
  <c r="O16" i="55"/>
  <c r="K16" i="55"/>
  <c r="I16" i="55"/>
  <c r="F16" i="55"/>
  <c r="D16" i="55"/>
  <c r="O15" i="55"/>
  <c r="K15" i="55"/>
  <c r="I15" i="55"/>
  <c r="F15" i="55"/>
  <c r="D15" i="55"/>
  <c r="O99" i="55"/>
  <c r="K99" i="55"/>
  <c r="I99" i="55"/>
  <c r="F99" i="55"/>
  <c r="D99" i="55"/>
  <c r="O98" i="55"/>
  <c r="K98" i="55"/>
  <c r="I98" i="55"/>
  <c r="F98" i="55"/>
  <c r="D98" i="55"/>
  <c r="O97" i="55"/>
  <c r="K97" i="55"/>
  <c r="I97" i="55"/>
  <c r="F97" i="55"/>
  <c r="D97" i="55"/>
  <c r="O96" i="55"/>
  <c r="K96" i="55"/>
  <c r="I96" i="55"/>
  <c r="F96" i="55"/>
  <c r="D96" i="55"/>
  <c r="O95" i="55"/>
  <c r="K95" i="55"/>
  <c r="I95" i="55"/>
  <c r="F95" i="55"/>
  <c r="D95" i="55"/>
  <c r="O94" i="55"/>
  <c r="K94" i="55"/>
  <c r="I94" i="55"/>
  <c r="F94" i="55"/>
  <c r="D94" i="55"/>
  <c r="O93" i="55"/>
  <c r="K93" i="55"/>
  <c r="I93" i="55"/>
  <c r="F93" i="55"/>
  <c r="D93" i="55"/>
  <c r="O92" i="55"/>
  <c r="K92" i="55"/>
  <c r="I92" i="55"/>
  <c r="F92" i="55"/>
  <c r="D92" i="55"/>
  <c r="O91" i="55"/>
  <c r="K91" i="55"/>
  <c r="I91" i="55"/>
  <c r="F91" i="55"/>
  <c r="D91" i="55"/>
  <c r="O90" i="55"/>
  <c r="K90" i="55"/>
  <c r="I90" i="55"/>
  <c r="F90" i="55"/>
  <c r="D90" i="55"/>
  <c r="O89" i="55"/>
  <c r="K89" i="55"/>
  <c r="I89" i="55"/>
  <c r="F89" i="55"/>
  <c r="D89" i="55"/>
  <c r="O88" i="55"/>
  <c r="K88" i="55"/>
  <c r="I88" i="55"/>
  <c r="F88" i="55"/>
  <c r="D88" i="55"/>
  <c r="O87" i="55"/>
  <c r="K87" i="55"/>
  <c r="I87" i="55"/>
  <c r="F87" i="55"/>
  <c r="D87" i="55"/>
  <c r="O86" i="55"/>
  <c r="K86" i="55"/>
  <c r="I86" i="55"/>
  <c r="F86" i="55"/>
  <c r="D86" i="55"/>
  <c r="O85" i="55"/>
  <c r="K85" i="55"/>
  <c r="I85" i="55"/>
  <c r="F85" i="55"/>
  <c r="D85" i="55"/>
  <c r="O84" i="55"/>
  <c r="K84" i="55"/>
  <c r="I84" i="55"/>
  <c r="F84" i="55"/>
  <c r="D84" i="55"/>
  <c r="O83" i="55"/>
  <c r="K83" i="55"/>
  <c r="I83" i="55"/>
  <c r="F83" i="55"/>
  <c r="D83" i="55"/>
  <c r="O82" i="55"/>
  <c r="K82" i="55"/>
  <c r="I82" i="55"/>
  <c r="F82" i="55"/>
  <c r="D82" i="55"/>
  <c r="O81" i="55"/>
  <c r="K81" i="55"/>
  <c r="I81" i="55"/>
  <c r="F81" i="55"/>
  <c r="D81" i="55"/>
  <c r="O27" i="55"/>
  <c r="K27" i="55"/>
  <c r="I27" i="55"/>
  <c r="F27" i="55"/>
  <c r="D27" i="55"/>
  <c r="V26" i="55"/>
  <c r="O25" i="55"/>
  <c r="K25" i="55"/>
  <c r="I25" i="55"/>
  <c r="F25" i="55"/>
  <c r="D25" i="55"/>
  <c r="O24" i="55"/>
  <c r="K24" i="55"/>
  <c r="I24" i="55"/>
  <c r="F24" i="55"/>
  <c r="D24" i="55"/>
  <c r="O23" i="55"/>
  <c r="K23" i="55"/>
  <c r="I23" i="55"/>
  <c r="F23" i="55"/>
  <c r="D23" i="55"/>
  <c r="O22" i="55"/>
  <c r="F22" i="55"/>
  <c r="D22" i="55"/>
  <c r="V21" i="55"/>
  <c r="O20" i="55"/>
  <c r="K20" i="55"/>
  <c r="I20" i="55"/>
  <c r="F20" i="55"/>
  <c r="D20" i="55"/>
  <c r="O19" i="55"/>
  <c r="K19" i="55"/>
  <c r="I19" i="55"/>
  <c r="F19" i="55"/>
  <c r="D19" i="55"/>
  <c r="O18" i="55"/>
  <c r="K18" i="55"/>
  <c r="I18" i="55"/>
  <c r="F18" i="55"/>
  <c r="D18" i="55"/>
  <c r="O17" i="55"/>
  <c r="K17" i="55"/>
  <c r="I17" i="55"/>
  <c r="F17" i="55"/>
  <c r="D17" i="55"/>
  <c r="O14" i="55"/>
  <c r="K14" i="55"/>
  <c r="I14" i="55"/>
  <c r="F14" i="55"/>
  <c r="D14" i="55"/>
  <c r="O13" i="55"/>
  <c r="K13" i="55"/>
  <c r="I13" i="55"/>
  <c r="F13" i="55"/>
  <c r="D13" i="55"/>
  <c r="O12" i="55"/>
  <c r="K12" i="55"/>
  <c r="I12" i="55"/>
  <c r="F12" i="55"/>
  <c r="D12" i="55"/>
  <c r="O11" i="55"/>
  <c r="K11" i="55"/>
  <c r="I11" i="55"/>
  <c r="F11" i="55"/>
  <c r="D11" i="55"/>
  <c r="F4" i="55"/>
  <c r="F3" i="55"/>
  <c r="O11" i="54"/>
  <c r="K11" i="54"/>
  <c r="I11" i="54"/>
  <c r="F11"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5" i="54"/>
  <c r="D54" i="54"/>
  <c r="D53" i="54"/>
  <c r="D52" i="54"/>
  <c r="D51" i="54"/>
  <c r="D50" i="54"/>
  <c r="D49" i="54"/>
  <c r="D48" i="54"/>
  <c r="D47" i="54"/>
  <c r="D46" i="54"/>
  <c r="D45" i="54"/>
  <c r="D44" i="54"/>
  <c r="D43" i="54"/>
  <c r="D42" i="54"/>
  <c r="D41" i="54"/>
  <c r="D40"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P6" i="54"/>
  <c r="F3" i="54" s="1"/>
  <c r="V56" i="54"/>
  <c r="V39" i="54"/>
  <c r="V10" i="54"/>
  <c r="D56" i="54"/>
  <c r="K56" i="54" s="1"/>
  <c r="D39" i="54"/>
  <c r="K39" i="54" s="1"/>
  <c r="D10" i="54"/>
  <c r="O81" i="54"/>
  <c r="K81" i="54"/>
  <c r="I81" i="54"/>
  <c r="F81" i="54"/>
  <c r="O80" i="54"/>
  <c r="K80" i="54"/>
  <c r="I80" i="54"/>
  <c r="F80" i="54"/>
  <c r="O79" i="54"/>
  <c r="K79" i="54"/>
  <c r="I79" i="54"/>
  <c r="F79" i="54"/>
  <c r="O78" i="54"/>
  <c r="K78" i="54"/>
  <c r="I78" i="54"/>
  <c r="F78" i="54"/>
  <c r="O77" i="54"/>
  <c r="K77" i="54"/>
  <c r="I77" i="54"/>
  <c r="F77" i="54"/>
  <c r="O76" i="54"/>
  <c r="K76" i="54"/>
  <c r="I76" i="54"/>
  <c r="F76" i="54"/>
  <c r="O75" i="54"/>
  <c r="K75" i="54"/>
  <c r="I75" i="54"/>
  <c r="F75" i="54"/>
  <c r="O74" i="54"/>
  <c r="K74" i="54"/>
  <c r="I74" i="54"/>
  <c r="F74" i="54"/>
  <c r="O73" i="54"/>
  <c r="K73" i="54"/>
  <c r="I73" i="54"/>
  <c r="F73" i="54"/>
  <c r="O72" i="54"/>
  <c r="K72" i="54"/>
  <c r="I72" i="54"/>
  <c r="F72" i="54"/>
  <c r="O71" i="54"/>
  <c r="K71" i="54"/>
  <c r="I71" i="54"/>
  <c r="F71" i="54"/>
  <c r="O70" i="54"/>
  <c r="K70" i="54"/>
  <c r="I70" i="54"/>
  <c r="F70" i="54"/>
  <c r="O69" i="54"/>
  <c r="K69" i="54"/>
  <c r="I69" i="54"/>
  <c r="F69" i="54"/>
  <c r="O68" i="54"/>
  <c r="K68" i="54"/>
  <c r="I68" i="54"/>
  <c r="F68" i="54"/>
  <c r="O67" i="54"/>
  <c r="K67" i="54"/>
  <c r="I67" i="54"/>
  <c r="F67" i="54"/>
  <c r="O66" i="54"/>
  <c r="K66" i="54"/>
  <c r="I66" i="54"/>
  <c r="F66" i="54"/>
  <c r="O65" i="54"/>
  <c r="K65" i="54"/>
  <c r="I65" i="54"/>
  <c r="F65" i="54"/>
  <c r="O64" i="54"/>
  <c r="K64" i="54"/>
  <c r="I64" i="54"/>
  <c r="F64" i="54"/>
  <c r="O63" i="54"/>
  <c r="K63" i="54"/>
  <c r="I63" i="54"/>
  <c r="F63" i="54"/>
  <c r="O62" i="54"/>
  <c r="K62" i="54"/>
  <c r="I62" i="54"/>
  <c r="F62" i="54"/>
  <c r="O61" i="54"/>
  <c r="K61" i="54"/>
  <c r="I61" i="54"/>
  <c r="F61" i="54"/>
  <c r="O60" i="54"/>
  <c r="K60" i="54"/>
  <c r="I60" i="54"/>
  <c r="F60" i="54"/>
  <c r="O59" i="54"/>
  <c r="K59" i="54"/>
  <c r="I59" i="54"/>
  <c r="F59" i="54"/>
  <c r="O58" i="54"/>
  <c r="K58" i="54"/>
  <c r="I58" i="54"/>
  <c r="F58" i="54"/>
  <c r="O57" i="54"/>
  <c r="K57" i="54"/>
  <c r="I57" i="54"/>
  <c r="F57" i="54"/>
  <c r="O84" i="54"/>
  <c r="K84" i="54"/>
  <c r="I84" i="54"/>
  <c r="F84" i="54"/>
  <c r="O83" i="54"/>
  <c r="K83" i="54"/>
  <c r="I83" i="54"/>
  <c r="F83" i="54"/>
  <c r="O26" i="54"/>
  <c r="K26" i="54"/>
  <c r="I26" i="54"/>
  <c r="F26" i="54"/>
  <c r="O25" i="54"/>
  <c r="K25" i="54"/>
  <c r="I25" i="54"/>
  <c r="F25" i="54"/>
  <c r="O24" i="54"/>
  <c r="K24" i="54"/>
  <c r="I24" i="54"/>
  <c r="F24" i="54"/>
  <c r="O23" i="54"/>
  <c r="K23" i="54"/>
  <c r="I23" i="54"/>
  <c r="F23" i="54"/>
  <c r="O22" i="54"/>
  <c r="K22" i="54"/>
  <c r="I22" i="54"/>
  <c r="F22" i="54"/>
  <c r="O21" i="54"/>
  <c r="K21" i="54"/>
  <c r="I21" i="54"/>
  <c r="F21" i="54"/>
  <c r="O20" i="54"/>
  <c r="K20" i="54"/>
  <c r="I20" i="54"/>
  <c r="F20" i="54"/>
  <c r="O19" i="54"/>
  <c r="K19" i="54"/>
  <c r="I19" i="54"/>
  <c r="F19" i="54"/>
  <c r="O18" i="54"/>
  <c r="K18" i="54"/>
  <c r="I18" i="54"/>
  <c r="F18" i="54"/>
  <c r="O17" i="54"/>
  <c r="K17" i="54"/>
  <c r="I17" i="54"/>
  <c r="F17" i="54"/>
  <c r="O16" i="54"/>
  <c r="K16" i="54"/>
  <c r="I16" i="54"/>
  <c r="F16" i="54"/>
  <c r="O15" i="54"/>
  <c r="K15" i="54"/>
  <c r="I15" i="54"/>
  <c r="F15" i="54"/>
  <c r="O14" i="54"/>
  <c r="K14" i="54"/>
  <c r="I14" i="54"/>
  <c r="F14" i="54"/>
  <c r="O13" i="54"/>
  <c r="K13" i="54"/>
  <c r="I13" i="54"/>
  <c r="F13" i="54"/>
  <c r="O12" i="54"/>
  <c r="K12" i="54"/>
  <c r="I12" i="54"/>
  <c r="F12" i="54"/>
  <c r="O34" i="54"/>
  <c r="K34" i="54"/>
  <c r="I34" i="54"/>
  <c r="F34" i="54"/>
  <c r="O33" i="54"/>
  <c r="K33" i="54"/>
  <c r="I33" i="54"/>
  <c r="F33" i="54"/>
  <c r="O32" i="54"/>
  <c r="K32" i="54"/>
  <c r="I32" i="54"/>
  <c r="F32" i="54"/>
  <c r="O31" i="54"/>
  <c r="K31" i="54"/>
  <c r="I31" i="54"/>
  <c r="F31" i="54"/>
  <c r="O30" i="54"/>
  <c r="K30" i="54"/>
  <c r="I30" i="54"/>
  <c r="F30" i="54"/>
  <c r="O29" i="54"/>
  <c r="K29" i="54"/>
  <c r="I29" i="54"/>
  <c r="F29" i="54"/>
  <c r="O28" i="54"/>
  <c r="K28" i="54"/>
  <c r="I28" i="54"/>
  <c r="F28" i="54"/>
  <c r="O27" i="54"/>
  <c r="K27" i="54"/>
  <c r="I27" i="54"/>
  <c r="F27" i="54"/>
  <c r="O106" i="54"/>
  <c r="K106" i="54"/>
  <c r="I106" i="54"/>
  <c r="F106" i="54"/>
  <c r="O105" i="54"/>
  <c r="K105" i="54"/>
  <c r="I105" i="54"/>
  <c r="F105" i="54"/>
  <c r="O104" i="54"/>
  <c r="K104" i="54"/>
  <c r="I104" i="54"/>
  <c r="F104" i="54"/>
  <c r="O103" i="54"/>
  <c r="K103" i="54"/>
  <c r="I103" i="54"/>
  <c r="F103" i="54"/>
  <c r="O102" i="54"/>
  <c r="K102" i="54"/>
  <c r="I102" i="54"/>
  <c r="F102" i="54"/>
  <c r="O101" i="54"/>
  <c r="K101" i="54"/>
  <c r="I101" i="54"/>
  <c r="F101" i="54"/>
  <c r="O100" i="54"/>
  <c r="K100" i="54"/>
  <c r="I100" i="54"/>
  <c r="F100" i="54"/>
  <c r="O99" i="54"/>
  <c r="K99" i="54"/>
  <c r="I99" i="54"/>
  <c r="F99" i="54"/>
  <c r="O98" i="54"/>
  <c r="K98" i="54"/>
  <c r="I98" i="54"/>
  <c r="F98" i="54"/>
  <c r="O97" i="54"/>
  <c r="K97" i="54"/>
  <c r="I97" i="54"/>
  <c r="F97" i="54"/>
  <c r="O96" i="54"/>
  <c r="K96" i="54"/>
  <c r="I96" i="54"/>
  <c r="F96" i="54"/>
  <c r="O95" i="54"/>
  <c r="K95" i="54"/>
  <c r="I95" i="54"/>
  <c r="F95" i="54"/>
  <c r="O94" i="54"/>
  <c r="K94" i="54"/>
  <c r="I94" i="54"/>
  <c r="F94" i="54"/>
  <c r="O93" i="54"/>
  <c r="K93" i="54"/>
  <c r="I93" i="54"/>
  <c r="F93" i="54"/>
  <c r="O92" i="54"/>
  <c r="K92" i="54"/>
  <c r="I92" i="54"/>
  <c r="F92" i="54"/>
  <c r="O91" i="54"/>
  <c r="K91" i="54"/>
  <c r="I91" i="54"/>
  <c r="F91" i="54"/>
  <c r="O90" i="54"/>
  <c r="K90" i="54"/>
  <c r="I90" i="54"/>
  <c r="F90" i="54"/>
  <c r="O89" i="54"/>
  <c r="K89" i="54"/>
  <c r="I89" i="54"/>
  <c r="F89" i="54"/>
  <c r="O88" i="54"/>
  <c r="K88" i="54"/>
  <c r="I88" i="54"/>
  <c r="F88" i="54"/>
  <c r="O87" i="54"/>
  <c r="K87" i="54"/>
  <c r="I87" i="54"/>
  <c r="F87" i="54"/>
  <c r="O86" i="54"/>
  <c r="K86" i="54"/>
  <c r="I86" i="54"/>
  <c r="F86" i="54"/>
  <c r="O85" i="54"/>
  <c r="K85" i="54"/>
  <c r="I85" i="54"/>
  <c r="F85" i="54"/>
  <c r="O82" i="54"/>
  <c r="K82" i="54"/>
  <c r="I82" i="54"/>
  <c r="F82" i="54"/>
  <c r="O55" i="54"/>
  <c r="K55" i="54"/>
  <c r="I55" i="54"/>
  <c r="F55" i="54"/>
  <c r="O54" i="54"/>
  <c r="K54" i="54"/>
  <c r="I54" i="54"/>
  <c r="F54" i="54"/>
  <c r="O53" i="54"/>
  <c r="K53" i="54"/>
  <c r="I53" i="54"/>
  <c r="F53" i="54"/>
  <c r="O52" i="54"/>
  <c r="K52" i="54"/>
  <c r="I52" i="54"/>
  <c r="F52" i="54"/>
  <c r="O51" i="54"/>
  <c r="K51" i="54"/>
  <c r="I51" i="54"/>
  <c r="F51" i="54"/>
  <c r="O50" i="54"/>
  <c r="K50" i="54"/>
  <c r="I50" i="54"/>
  <c r="F50" i="54"/>
  <c r="O49" i="54"/>
  <c r="K49" i="54"/>
  <c r="I49" i="54"/>
  <c r="F49" i="54"/>
  <c r="O48" i="54"/>
  <c r="K48" i="54"/>
  <c r="I48" i="54"/>
  <c r="F48" i="54"/>
  <c r="O47" i="54"/>
  <c r="K47" i="54"/>
  <c r="I47" i="54"/>
  <c r="F47" i="54"/>
  <c r="O46" i="54"/>
  <c r="K46" i="54"/>
  <c r="I46" i="54"/>
  <c r="F46" i="54"/>
  <c r="O45" i="54"/>
  <c r="K45" i="54"/>
  <c r="I45" i="54"/>
  <c r="F45" i="54"/>
  <c r="O44" i="54"/>
  <c r="K44" i="54"/>
  <c r="I44" i="54"/>
  <c r="F44" i="54"/>
  <c r="O43" i="54"/>
  <c r="K43" i="54"/>
  <c r="I43" i="54"/>
  <c r="F43" i="54"/>
  <c r="O42" i="54"/>
  <c r="K42" i="54"/>
  <c r="I42" i="54"/>
  <c r="F42" i="54"/>
  <c r="O41" i="54"/>
  <c r="K41" i="54"/>
  <c r="I41" i="54"/>
  <c r="F41" i="54"/>
  <c r="O40" i="54"/>
  <c r="O39" i="54" s="1"/>
  <c r="K40" i="54"/>
  <c r="I40" i="54"/>
  <c r="F40" i="54"/>
  <c r="O38" i="54"/>
  <c r="K38" i="54"/>
  <c r="I38" i="54"/>
  <c r="F38" i="54"/>
  <c r="O37" i="54"/>
  <c r="K37" i="54"/>
  <c r="I37" i="54"/>
  <c r="F37" i="54"/>
  <c r="O36" i="54"/>
  <c r="K36" i="54"/>
  <c r="I36" i="54"/>
  <c r="F36" i="54"/>
  <c r="O35" i="54"/>
  <c r="K35" i="54"/>
  <c r="I35" i="54"/>
  <c r="F35" i="54"/>
  <c r="T6" i="54"/>
  <c r="F4" i="54" s="1"/>
  <c r="T6" i="52"/>
  <c r="P6" i="52"/>
  <c r="F3" i="52" s="1"/>
  <c r="V164" i="52"/>
  <c r="V143" i="52"/>
  <c r="V134" i="52"/>
  <c r="V122" i="52"/>
  <c r="V118" i="52"/>
  <c r="V105" i="52"/>
  <c r="V99" i="52"/>
  <c r="V92" i="52"/>
  <c r="V81" i="52"/>
  <c r="V76" i="52"/>
  <c r="V72" i="52"/>
  <c r="V66" i="52"/>
  <c r="V61" i="52"/>
  <c r="V37" i="52"/>
  <c r="V19" i="52"/>
  <c r="V10" i="52"/>
  <c r="O11" i="52"/>
  <c r="K42" i="52"/>
  <c r="I42" i="52"/>
  <c r="F41" i="52"/>
  <c r="F14" i="52"/>
  <c r="F13" i="52"/>
  <c r="F12" i="52"/>
  <c r="D164" i="52"/>
  <c r="D143" i="52"/>
  <c r="D134" i="52"/>
  <c r="D122" i="52"/>
  <c r="D121" i="52" s="1"/>
  <c r="D91" i="52"/>
  <c r="D118" i="52"/>
  <c r="D105" i="52"/>
  <c r="D99" i="52"/>
  <c r="D92" i="52"/>
  <c r="D9" i="52"/>
  <c r="D162" i="52"/>
  <c r="D161" i="52"/>
  <c r="D160" i="52"/>
  <c r="D159" i="52"/>
  <c r="D158" i="52"/>
  <c r="D157" i="52"/>
  <c r="D154" i="52"/>
  <c r="D153" i="52"/>
  <c r="D152" i="52"/>
  <c r="D146" i="52"/>
  <c r="D145" i="52"/>
  <c r="D144" i="52"/>
  <c r="D141" i="52"/>
  <c r="D140" i="52"/>
  <c r="D139" i="52"/>
  <c r="D138" i="52"/>
  <c r="D137" i="52"/>
  <c r="D135" i="52"/>
  <c r="D116" i="52"/>
  <c r="D115" i="52"/>
  <c r="D114" i="52"/>
  <c r="D113" i="52"/>
  <c r="D112" i="52"/>
  <c r="D110" i="52"/>
  <c r="D109" i="52"/>
  <c r="D108" i="52"/>
  <c r="D107" i="52"/>
  <c r="D106" i="52"/>
  <c r="D104" i="52"/>
  <c r="D101" i="52"/>
  <c r="D100" i="52"/>
  <c r="D83" i="52"/>
  <c r="D80" i="52"/>
  <c r="D79" i="52"/>
  <c r="D77" i="52"/>
  <c r="D64" i="52"/>
  <c r="D60" i="52"/>
  <c r="D59" i="52"/>
  <c r="D58" i="52"/>
  <c r="D56" i="52"/>
  <c r="D55" i="52"/>
  <c r="D49" i="52"/>
  <c r="D47" i="52"/>
  <c r="D46" i="52"/>
  <c r="D45" i="52"/>
  <c r="D44" i="52"/>
  <c r="D41" i="52"/>
  <c r="D39" i="52"/>
  <c r="D38" i="52"/>
  <c r="D36" i="52"/>
  <c r="D35" i="52"/>
  <c r="D34" i="52"/>
  <c r="D31" i="52"/>
  <c r="D28" i="52"/>
  <c r="D27" i="52"/>
  <c r="D24" i="52"/>
  <c r="D21" i="52"/>
  <c r="F11" i="52"/>
  <c r="F15" i="52"/>
  <c r="F16" i="52"/>
  <c r="F17" i="52"/>
  <c r="F18" i="52"/>
  <c r="F20" i="52"/>
  <c r="F21" i="52"/>
  <c r="F22" i="52"/>
  <c r="F23" i="52"/>
  <c r="F24" i="52"/>
  <c r="D57" i="52" s="1"/>
  <c r="F25" i="52"/>
  <c r="F26" i="52"/>
  <c r="F27" i="52"/>
  <c r="F28" i="52"/>
  <c r="F29" i="52"/>
  <c r="F30" i="52"/>
  <c r="F31" i="52"/>
  <c r="F32" i="52"/>
  <c r="F33" i="52"/>
  <c r="F34" i="52"/>
  <c r="F35" i="52"/>
  <c r="F36" i="52"/>
  <c r="F38" i="52"/>
  <c r="F39" i="52"/>
  <c r="F40" i="52"/>
  <c r="F42" i="52"/>
  <c r="F43" i="52"/>
  <c r="F44" i="52"/>
  <c r="F45" i="52"/>
  <c r="F46" i="52"/>
  <c r="F47" i="52"/>
  <c r="F48" i="52"/>
  <c r="F49" i="52"/>
  <c r="F50" i="52"/>
  <c r="F51" i="52"/>
  <c r="F52" i="52"/>
  <c r="F53" i="52"/>
  <c r="F54" i="52"/>
  <c r="F55" i="52"/>
  <c r="O154" i="52"/>
  <c r="K154" i="52"/>
  <c r="I154" i="52"/>
  <c r="F154" i="52"/>
  <c r="O153" i="52"/>
  <c r="K153" i="52"/>
  <c r="I153" i="52"/>
  <c r="F153" i="52"/>
  <c r="O152" i="52"/>
  <c r="K152" i="52"/>
  <c r="I152" i="52"/>
  <c r="F152" i="52"/>
  <c r="O151" i="52"/>
  <c r="K151" i="52"/>
  <c r="I151" i="52"/>
  <c r="F151" i="52"/>
  <c r="O150" i="52"/>
  <c r="K150" i="52"/>
  <c r="I150" i="52"/>
  <c r="F150" i="52"/>
  <c r="O149" i="52"/>
  <c r="K149" i="52"/>
  <c r="I149" i="52"/>
  <c r="F149" i="52"/>
  <c r="O148" i="52"/>
  <c r="K148" i="52"/>
  <c r="I148" i="52"/>
  <c r="F148" i="52"/>
  <c r="O147" i="52"/>
  <c r="K147" i="52"/>
  <c r="I147" i="52"/>
  <c r="F147" i="52"/>
  <c r="O137" i="52"/>
  <c r="K137" i="52"/>
  <c r="I137" i="52"/>
  <c r="F137" i="52"/>
  <c r="O136" i="52"/>
  <c r="K136" i="52"/>
  <c r="I136" i="52"/>
  <c r="F136" i="52"/>
  <c r="O135" i="52"/>
  <c r="K135" i="52"/>
  <c r="K134" i="52" s="1"/>
  <c r="I135" i="52"/>
  <c r="F135" i="52"/>
  <c r="O127" i="52"/>
  <c r="K127" i="52"/>
  <c r="I127" i="52"/>
  <c r="F127" i="52"/>
  <c r="O126" i="52"/>
  <c r="K126" i="52"/>
  <c r="I126" i="52"/>
  <c r="F126" i="52"/>
  <c r="O125" i="52"/>
  <c r="K125" i="52"/>
  <c r="I125" i="52"/>
  <c r="F125" i="52"/>
  <c r="O124" i="52"/>
  <c r="K124" i="52"/>
  <c r="I124" i="52"/>
  <c r="F124" i="52"/>
  <c r="O123" i="52"/>
  <c r="K123" i="52"/>
  <c r="I123" i="52"/>
  <c r="F123" i="52"/>
  <c r="F122" i="52" s="1"/>
  <c r="O166" i="52"/>
  <c r="K166" i="52"/>
  <c r="I166" i="52"/>
  <c r="F166" i="52"/>
  <c r="O165" i="52"/>
  <c r="O164" i="52" s="1"/>
  <c r="K165" i="52"/>
  <c r="I165" i="52"/>
  <c r="F165" i="52"/>
  <c r="O163" i="52"/>
  <c r="K163" i="52"/>
  <c r="I163" i="52"/>
  <c r="F163" i="52"/>
  <c r="O162" i="52"/>
  <c r="K162" i="52"/>
  <c r="I162" i="52"/>
  <c r="F162" i="52"/>
  <c r="O161" i="52"/>
  <c r="K161" i="52"/>
  <c r="I161" i="52"/>
  <c r="F161" i="52"/>
  <c r="O160" i="52"/>
  <c r="K160" i="52"/>
  <c r="I160" i="52"/>
  <c r="F160" i="52"/>
  <c r="O159" i="52"/>
  <c r="K159" i="52"/>
  <c r="I159" i="52"/>
  <c r="F159" i="52"/>
  <c r="O158" i="52"/>
  <c r="K158" i="52"/>
  <c r="I158" i="52"/>
  <c r="F158" i="52"/>
  <c r="O157" i="52"/>
  <c r="K157" i="52"/>
  <c r="I157" i="52"/>
  <c r="F157" i="52"/>
  <c r="O156" i="52"/>
  <c r="K156" i="52"/>
  <c r="I156" i="52"/>
  <c r="F156" i="52"/>
  <c r="O155" i="52"/>
  <c r="K155" i="52"/>
  <c r="I155" i="52"/>
  <c r="F155" i="52"/>
  <c r="O146" i="52"/>
  <c r="K146" i="52"/>
  <c r="I146" i="52"/>
  <c r="F146" i="52"/>
  <c r="O145" i="52"/>
  <c r="K145" i="52"/>
  <c r="I145" i="52"/>
  <c r="F145" i="52"/>
  <c r="O144" i="52"/>
  <c r="K144" i="52"/>
  <c r="K143" i="52" s="1"/>
  <c r="I144" i="52"/>
  <c r="F144" i="52"/>
  <c r="F143" i="52" s="1"/>
  <c r="O142" i="52"/>
  <c r="K142" i="52"/>
  <c r="I142" i="52"/>
  <c r="F142" i="52"/>
  <c r="O141" i="52"/>
  <c r="K141" i="52"/>
  <c r="I141" i="52"/>
  <c r="F141" i="52"/>
  <c r="O140" i="52"/>
  <c r="K140" i="52"/>
  <c r="I140" i="52"/>
  <c r="F140" i="52"/>
  <c r="O139" i="52"/>
  <c r="K139" i="52"/>
  <c r="I139" i="52"/>
  <c r="F139" i="52"/>
  <c r="O138" i="52"/>
  <c r="K138" i="52"/>
  <c r="I138" i="52"/>
  <c r="F138" i="52"/>
  <c r="O133" i="52"/>
  <c r="K133" i="52"/>
  <c r="I133" i="52"/>
  <c r="F133" i="52"/>
  <c r="O132" i="52"/>
  <c r="K132" i="52"/>
  <c r="I132" i="52"/>
  <c r="F132" i="52"/>
  <c r="O131" i="52"/>
  <c r="K131" i="52"/>
  <c r="I131" i="52"/>
  <c r="F131" i="52"/>
  <c r="O130" i="52"/>
  <c r="K130" i="52"/>
  <c r="I130" i="52"/>
  <c r="F130" i="52"/>
  <c r="O129" i="52"/>
  <c r="K129" i="52"/>
  <c r="I129" i="52"/>
  <c r="F129" i="52"/>
  <c r="O128" i="52"/>
  <c r="K128" i="52"/>
  <c r="I128" i="52"/>
  <c r="F128" i="52"/>
  <c r="O119" i="52"/>
  <c r="K119" i="52"/>
  <c r="I119" i="52"/>
  <c r="F119" i="52"/>
  <c r="F118" i="52" s="1"/>
  <c r="O111" i="52"/>
  <c r="K111" i="52"/>
  <c r="I111" i="52"/>
  <c r="F111" i="52"/>
  <c r="O110" i="52"/>
  <c r="K110" i="52"/>
  <c r="I110" i="52"/>
  <c r="F110" i="52"/>
  <c r="O109" i="52"/>
  <c r="K109" i="52"/>
  <c r="I109" i="52"/>
  <c r="F109" i="52"/>
  <c r="O108" i="52"/>
  <c r="K108" i="52"/>
  <c r="I108" i="52"/>
  <c r="F108" i="52"/>
  <c r="O107" i="52"/>
  <c r="K107" i="52"/>
  <c r="K105" i="52" s="1"/>
  <c r="I107" i="52"/>
  <c r="F107" i="52"/>
  <c r="O106" i="52"/>
  <c r="K106" i="52"/>
  <c r="I106" i="52"/>
  <c r="F106" i="52"/>
  <c r="O112" i="52"/>
  <c r="K112" i="52"/>
  <c r="I112" i="52"/>
  <c r="F112" i="52"/>
  <c r="O117" i="52"/>
  <c r="K117" i="52"/>
  <c r="I117" i="52"/>
  <c r="F117" i="52"/>
  <c r="O116" i="52"/>
  <c r="K116" i="52"/>
  <c r="I116" i="52"/>
  <c r="F116" i="52"/>
  <c r="O115" i="52"/>
  <c r="K115" i="52"/>
  <c r="I115" i="52"/>
  <c r="F115" i="52"/>
  <c r="O114" i="52"/>
  <c r="K114" i="52"/>
  <c r="I114" i="52"/>
  <c r="F114" i="52"/>
  <c r="O113" i="52"/>
  <c r="K113" i="52"/>
  <c r="I113" i="52"/>
  <c r="F113" i="52"/>
  <c r="O104" i="52"/>
  <c r="K104" i="52"/>
  <c r="I104" i="52"/>
  <c r="F104" i="52"/>
  <c r="O103" i="52"/>
  <c r="K103" i="52"/>
  <c r="I103" i="52"/>
  <c r="F103" i="52"/>
  <c r="O102" i="52"/>
  <c r="K102" i="52"/>
  <c r="I102" i="52"/>
  <c r="F102" i="52"/>
  <c r="O101" i="52"/>
  <c r="K101" i="52"/>
  <c r="I101" i="52"/>
  <c r="F101" i="52"/>
  <c r="O100" i="52"/>
  <c r="K100" i="52"/>
  <c r="I100" i="52"/>
  <c r="I99" i="52" s="1"/>
  <c r="F100" i="52"/>
  <c r="O98" i="52"/>
  <c r="K98" i="52"/>
  <c r="I98" i="52"/>
  <c r="F98" i="52"/>
  <c r="O97" i="52"/>
  <c r="K97" i="52"/>
  <c r="I97" i="52"/>
  <c r="F97" i="52"/>
  <c r="O96" i="52"/>
  <c r="K96" i="52"/>
  <c r="I96" i="52"/>
  <c r="F96" i="52"/>
  <c r="O95" i="52"/>
  <c r="K95" i="52"/>
  <c r="I95" i="52"/>
  <c r="F95" i="52"/>
  <c r="O94" i="52"/>
  <c r="K94" i="52"/>
  <c r="I94" i="52"/>
  <c r="F94" i="52"/>
  <c r="O93" i="52"/>
  <c r="K93" i="52"/>
  <c r="K92" i="52" s="1"/>
  <c r="I93" i="52"/>
  <c r="F93" i="52"/>
  <c r="O87" i="52"/>
  <c r="K87" i="52"/>
  <c r="I87" i="52"/>
  <c r="F87" i="52"/>
  <c r="O78" i="52"/>
  <c r="K78" i="52"/>
  <c r="I78" i="52"/>
  <c r="F78" i="52"/>
  <c r="O74" i="52"/>
  <c r="K74" i="52"/>
  <c r="I74" i="52"/>
  <c r="F74" i="52"/>
  <c r="O68" i="52"/>
  <c r="K68" i="52"/>
  <c r="I68" i="52"/>
  <c r="F68" i="52"/>
  <c r="O63" i="52"/>
  <c r="K63" i="52"/>
  <c r="I63" i="52"/>
  <c r="F63" i="52"/>
  <c r="O65" i="52"/>
  <c r="K65" i="52"/>
  <c r="I65" i="52"/>
  <c r="F65" i="52"/>
  <c r="O64" i="52"/>
  <c r="K64" i="52"/>
  <c r="I64" i="52"/>
  <c r="F64" i="52"/>
  <c r="O62" i="52"/>
  <c r="K62" i="52"/>
  <c r="I62" i="52"/>
  <c r="F62" i="52"/>
  <c r="O58" i="52"/>
  <c r="K58" i="52"/>
  <c r="I58" i="52"/>
  <c r="F58" i="52"/>
  <c r="O57" i="52"/>
  <c r="K57" i="52"/>
  <c r="I57" i="52"/>
  <c r="F57" i="52"/>
  <c r="O56" i="52"/>
  <c r="K56" i="52"/>
  <c r="I56" i="52"/>
  <c r="F56" i="52"/>
  <c r="O55" i="52"/>
  <c r="K55" i="52"/>
  <c r="I55" i="52"/>
  <c r="O54" i="52"/>
  <c r="K54" i="52"/>
  <c r="I54" i="52"/>
  <c r="O53" i="52"/>
  <c r="K53" i="52"/>
  <c r="I53" i="52"/>
  <c r="O52" i="52"/>
  <c r="K52" i="52"/>
  <c r="I52" i="52"/>
  <c r="O51" i="52"/>
  <c r="K51" i="52"/>
  <c r="I51" i="52"/>
  <c r="O50" i="52"/>
  <c r="K50" i="52"/>
  <c r="I50" i="52"/>
  <c r="O49" i="52"/>
  <c r="K49" i="52"/>
  <c r="I49" i="52"/>
  <c r="O48" i="52"/>
  <c r="K48" i="52"/>
  <c r="I48" i="52"/>
  <c r="O47" i="52"/>
  <c r="K47" i="52"/>
  <c r="I47" i="52"/>
  <c r="O46" i="52"/>
  <c r="K46" i="52"/>
  <c r="I46" i="52"/>
  <c r="O45" i="52"/>
  <c r="K45" i="52"/>
  <c r="I45" i="52"/>
  <c r="O44" i="52"/>
  <c r="K44" i="52"/>
  <c r="I44" i="52"/>
  <c r="O43" i="52"/>
  <c r="K43" i="52"/>
  <c r="I43" i="52"/>
  <c r="O42" i="52"/>
  <c r="O41" i="52"/>
  <c r="K41" i="52"/>
  <c r="I41" i="52"/>
  <c r="O40" i="52"/>
  <c r="K40" i="52"/>
  <c r="I40" i="52"/>
  <c r="O39" i="52"/>
  <c r="K39" i="52"/>
  <c r="I39" i="52"/>
  <c r="O38" i="52"/>
  <c r="K38" i="52"/>
  <c r="K37" i="52" s="1"/>
  <c r="I38" i="52"/>
  <c r="O34" i="52"/>
  <c r="K34" i="52"/>
  <c r="I34" i="52"/>
  <c r="O33" i="52"/>
  <c r="K33" i="52"/>
  <c r="I33" i="52"/>
  <c r="O22" i="52"/>
  <c r="K22" i="52"/>
  <c r="I22" i="52"/>
  <c r="O21" i="52"/>
  <c r="K21" i="52"/>
  <c r="I21" i="52"/>
  <c r="O20" i="52"/>
  <c r="K20" i="52"/>
  <c r="I20" i="52"/>
  <c r="O18" i="52"/>
  <c r="K18" i="52"/>
  <c r="I18" i="52"/>
  <c r="O17" i="52"/>
  <c r="K17" i="52"/>
  <c r="I17" i="52"/>
  <c r="O16" i="52"/>
  <c r="K16" i="52"/>
  <c r="I16" i="52"/>
  <c r="O15" i="52"/>
  <c r="K15" i="52"/>
  <c r="I15" i="52"/>
  <c r="O14" i="52"/>
  <c r="K14" i="52"/>
  <c r="I14" i="52"/>
  <c r="O13" i="52"/>
  <c r="K13" i="52"/>
  <c r="I13" i="52"/>
  <c r="O12" i="52"/>
  <c r="K12" i="52"/>
  <c r="I12" i="52"/>
  <c r="K11" i="52"/>
  <c r="I11" i="52"/>
  <c r="O28" i="52"/>
  <c r="K28" i="52"/>
  <c r="I28" i="52"/>
  <c r="O27" i="52"/>
  <c r="K27" i="52"/>
  <c r="I27" i="52"/>
  <c r="O26" i="52"/>
  <c r="K26" i="52"/>
  <c r="I26" i="52"/>
  <c r="O25" i="52"/>
  <c r="K25" i="52"/>
  <c r="I25" i="52"/>
  <c r="O24" i="52"/>
  <c r="K24" i="52"/>
  <c r="I24" i="52"/>
  <c r="O23" i="52"/>
  <c r="K23" i="52"/>
  <c r="I23" i="52"/>
  <c r="O31" i="52"/>
  <c r="K31" i="52"/>
  <c r="I31" i="52"/>
  <c r="O30" i="52"/>
  <c r="K30" i="52"/>
  <c r="I30" i="52"/>
  <c r="O29" i="52"/>
  <c r="K29" i="52"/>
  <c r="I29" i="52"/>
  <c r="O120" i="52"/>
  <c r="K120" i="52"/>
  <c r="I120" i="52"/>
  <c r="I118" i="52" s="1"/>
  <c r="F120" i="52"/>
  <c r="O90" i="52"/>
  <c r="K90" i="52"/>
  <c r="I90" i="52"/>
  <c r="F90" i="52"/>
  <c r="O89" i="52"/>
  <c r="K89" i="52"/>
  <c r="I89" i="52"/>
  <c r="F89" i="52"/>
  <c r="O88" i="52"/>
  <c r="K88" i="52"/>
  <c r="I88" i="52"/>
  <c r="F88" i="52"/>
  <c r="O86" i="52"/>
  <c r="K86" i="52"/>
  <c r="I86" i="52"/>
  <c r="F86" i="52"/>
  <c r="D86" i="52"/>
  <c r="O85" i="52"/>
  <c r="K85" i="52"/>
  <c r="I85" i="52"/>
  <c r="F85" i="52"/>
  <c r="O84" i="52"/>
  <c r="K84" i="52"/>
  <c r="I84" i="52"/>
  <c r="F84" i="52"/>
  <c r="O83" i="52"/>
  <c r="K83" i="52"/>
  <c r="I83" i="52"/>
  <c r="F83" i="52"/>
  <c r="O82" i="52"/>
  <c r="K82" i="52"/>
  <c r="I82" i="52"/>
  <c r="F82" i="52"/>
  <c r="D81" i="52"/>
  <c r="O80" i="52"/>
  <c r="K80" i="52"/>
  <c r="I80" i="52"/>
  <c r="F80" i="52"/>
  <c r="O79" i="52"/>
  <c r="K79" i="52"/>
  <c r="I79" i="52"/>
  <c r="F79" i="52"/>
  <c r="O77" i="52"/>
  <c r="K77" i="52"/>
  <c r="I77" i="52"/>
  <c r="F77" i="52"/>
  <c r="D76" i="52"/>
  <c r="O75" i="52"/>
  <c r="K75" i="52"/>
  <c r="I75" i="52"/>
  <c r="F75" i="52"/>
  <c r="O73" i="52"/>
  <c r="O72" i="52" s="1"/>
  <c r="K73" i="52"/>
  <c r="K72" i="52" s="1"/>
  <c r="I73" i="52"/>
  <c r="I72" i="52" s="1"/>
  <c r="F73" i="52"/>
  <c r="D72" i="52"/>
  <c r="O70" i="52"/>
  <c r="K70" i="52"/>
  <c r="I70" i="52"/>
  <c r="F70" i="52"/>
  <c r="O69" i="52"/>
  <c r="K69" i="52"/>
  <c r="I69" i="52"/>
  <c r="F69" i="52"/>
  <c r="O67" i="52"/>
  <c r="O66" i="52" s="1"/>
  <c r="K67" i="52"/>
  <c r="K66" i="52" s="1"/>
  <c r="I67" i="52"/>
  <c r="I66" i="52" s="1"/>
  <c r="F67" i="52"/>
  <c r="O60" i="52"/>
  <c r="K60" i="52"/>
  <c r="I60" i="52"/>
  <c r="F60" i="52"/>
  <c r="O59" i="52"/>
  <c r="K59" i="52"/>
  <c r="I59" i="52"/>
  <c r="F59" i="52"/>
  <c r="O36" i="52"/>
  <c r="K36" i="52"/>
  <c r="I36" i="52"/>
  <c r="O35" i="52"/>
  <c r="K35" i="52"/>
  <c r="I35" i="52"/>
  <c r="O32" i="52"/>
  <c r="K32" i="52"/>
  <c r="I32" i="52"/>
  <c r="F4" i="52"/>
  <c r="P6" i="51"/>
  <c r="F3" i="51" s="1"/>
  <c r="D13" i="51"/>
  <c r="D11" i="51"/>
  <c r="I11" i="51" s="1"/>
  <c r="O18" i="51"/>
  <c r="K18" i="51"/>
  <c r="I18" i="51"/>
  <c r="F18" i="51"/>
  <c r="O17" i="51"/>
  <c r="K17" i="51"/>
  <c r="I17" i="51"/>
  <c r="F17" i="51"/>
  <c r="O16" i="51"/>
  <c r="K16" i="51"/>
  <c r="I16" i="51"/>
  <c r="F16" i="51"/>
  <c r="F15" i="51" s="1"/>
  <c r="V15" i="51"/>
  <c r="V12" i="51" s="1"/>
  <c r="V9" i="51" s="1"/>
  <c r="V6" i="51" s="1"/>
  <c r="D15" i="51"/>
  <c r="O14" i="51"/>
  <c r="K14" i="51"/>
  <c r="I14" i="51"/>
  <c r="F14" i="51"/>
  <c r="O13" i="51"/>
  <c r="K13" i="51"/>
  <c r="I13" i="51"/>
  <c r="F13" i="51"/>
  <c r="D12" i="51"/>
  <c r="F12" i="51" s="1"/>
  <c r="O11" i="51"/>
  <c r="O10" i="51" s="1"/>
  <c r="K11" i="51"/>
  <c r="K10" i="51" s="1"/>
  <c r="F11" i="51"/>
  <c r="F10" i="51" s="1"/>
  <c r="V10" i="51"/>
  <c r="D10" i="51"/>
  <c r="T6" i="51"/>
  <c r="F4" i="51" s="1"/>
  <c r="T6" i="3"/>
  <c r="F4" i="3" s="1"/>
  <c r="P6" i="3"/>
  <c r="F3" i="3" s="1"/>
  <c r="O40" i="3"/>
  <c r="O39" i="3" s="1"/>
  <c r="O38" i="3" s="1"/>
  <c r="O37" i="3"/>
  <c r="O36" i="3"/>
  <c r="O35" i="3"/>
  <c r="O34" i="3"/>
  <c r="O33" i="3"/>
  <c r="O32" i="3"/>
  <c r="O31" i="3"/>
  <c r="O30" i="3"/>
  <c r="O28" i="3"/>
  <c r="O27" i="3"/>
  <c r="O26" i="3"/>
  <c r="O24" i="3"/>
  <c r="O23" i="3"/>
  <c r="O20" i="3"/>
  <c r="O19" i="3"/>
  <c r="O18" i="3"/>
  <c r="O16" i="3"/>
  <c r="O15" i="3"/>
  <c r="O13" i="3"/>
  <c r="O12" i="3"/>
  <c r="O11" i="3"/>
  <c r="D38" i="3"/>
  <c r="D29" i="3"/>
  <c r="D25" i="3"/>
  <c r="D22" i="3"/>
  <c r="D17" i="3"/>
  <c r="D14" i="3"/>
  <c r="D10" i="3"/>
  <c r="D9" i="3" s="1"/>
  <c r="K11" i="3"/>
  <c r="I40" i="3"/>
  <c r="I39" i="3" s="1"/>
  <c r="I38" i="3" s="1"/>
  <c r="I37" i="3"/>
  <c r="I36" i="3"/>
  <c r="I35" i="3"/>
  <c r="I34" i="3"/>
  <c r="I33" i="3"/>
  <c r="I32" i="3"/>
  <c r="I31" i="3"/>
  <c r="I30" i="3"/>
  <c r="I28" i="3"/>
  <c r="I27" i="3"/>
  <c r="I26" i="3"/>
  <c r="I24" i="3"/>
  <c r="I23" i="3"/>
  <c r="I20" i="3"/>
  <c r="I19" i="3"/>
  <c r="I18" i="3"/>
  <c r="I15" i="3"/>
  <c r="I13" i="3"/>
  <c r="I11" i="3"/>
  <c r="F40" i="3"/>
  <c r="F39" i="3" s="1"/>
  <c r="F38" i="3" s="1"/>
  <c r="F37" i="3"/>
  <c r="F36" i="3"/>
  <c r="F35" i="3"/>
  <c r="F34" i="3"/>
  <c r="F33" i="3"/>
  <c r="F32" i="3"/>
  <c r="F31" i="3"/>
  <c r="F30" i="3"/>
  <c r="F28" i="3"/>
  <c r="F27" i="3"/>
  <c r="F26" i="3"/>
  <c r="F24" i="3"/>
  <c r="F23" i="3"/>
  <c r="F20" i="3"/>
  <c r="F19" i="3"/>
  <c r="F18" i="3"/>
  <c r="F16" i="3"/>
  <c r="F15" i="3"/>
  <c r="F13" i="3"/>
  <c r="F12" i="3"/>
  <c r="F11" i="3"/>
  <c r="V39" i="3"/>
  <c r="V38" i="3" s="1"/>
  <c r="V29" i="3"/>
  <c r="V25" i="3"/>
  <c r="V22" i="3"/>
  <c r="V17" i="3"/>
  <c r="V14" i="3" s="1"/>
  <c r="V10" i="3"/>
  <c r="K40" i="3"/>
  <c r="K39" i="3" s="1"/>
  <c r="K38" i="3" s="1"/>
  <c r="K37" i="3"/>
  <c r="K36" i="3"/>
  <c r="K35" i="3"/>
  <c r="K34" i="3"/>
  <c r="K33" i="3"/>
  <c r="K32" i="3"/>
  <c r="K31" i="3"/>
  <c r="K30" i="3"/>
  <c r="K28" i="3"/>
  <c r="K27" i="3"/>
  <c r="K26" i="3"/>
  <c r="K24" i="3"/>
  <c r="K23" i="3"/>
  <c r="K20" i="3"/>
  <c r="K19" i="3"/>
  <c r="K18" i="3"/>
  <c r="K16" i="3"/>
  <c r="K15" i="3"/>
  <c r="K13" i="3"/>
  <c r="K12" i="3"/>
  <c r="D34" i="3"/>
  <c r="D33" i="3"/>
  <c r="D32" i="3"/>
  <c r="D28" i="3"/>
  <c r="D27" i="3"/>
  <c r="D15" i="3"/>
  <c r="D12" i="3"/>
  <c r="I12" i="3" s="1"/>
  <c r="F16" i="58" l="1"/>
  <c r="F53" i="58"/>
  <c r="F10" i="58"/>
  <c r="F9" i="58" s="1"/>
  <c r="F23" i="58"/>
  <c r="D9" i="54"/>
  <c r="F56" i="54"/>
  <c r="O56" i="54"/>
  <c r="F10" i="54"/>
  <c r="K10" i="54"/>
  <c r="O10" i="54"/>
  <c r="F39" i="54"/>
  <c r="F76" i="52"/>
  <c r="O92" i="52"/>
  <c r="F134" i="52"/>
  <c r="F81" i="52"/>
  <c r="F61" i="52"/>
  <c r="F19" i="52"/>
  <c r="F9" i="52" s="1"/>
  <c r="F164" i="52"/>
  <c r="F66" i="52"/>
  <c r="F72" i="52"/>
  <c r="K61" i="52"/>
  <c r="O122" i="52"/>
  <c r="O10" i="52"/>
  <c r="K19" i="52"/>
  <c r="F10" i="52"/>
  <c r="F92" i="52"/>
  <c r="K122" i="52"/>
  <c r="K121" i="52" s="1"/>
  <c r="I10" i="52"/>
  <c r="F99" i="52"/>
  <c r="F91" i="52" s="1"/>
  <c r="K10" i="52"/>
  <c r="O118" i="52"/>
  <c r="F105" i="52"/>
  <c r="F37" i="52"/>
  <c r="K118" i="52"/>
  <c r="I61" i="52"/>
  <c r="I105" i="52"/>
  <c r="D71" i="52"/>
  <c r="K76" i="52"/>
  <c r="I164" i="52"/>
  <c r="K81" i="52"/>
  <c r="K164" i="52"/>
  <c r="O61" i="52"/>
  <c r="I92" i="52"/>
  <c r="I91" i="52" s="1"/>
  <c r="I19" i="52"/>
  <c r="O81" i="52"/>
  <c r="O71" i="52" s="1"/>
  <c r="I37" i="52"/>
  <c r="K99" i="52"/>
  <c r="K91" i="52" s="1"/>
  <c r="O99" i="52"/>
  <c r="I122" i="52"/>
  <c r="V71" i="52"/>
  <c r="I12" i="51"/>
  <c r="I10" i="51"/>
  <c r="I134" i="52"/>
  <c r="O19" i="52"/>
  <c r="O37" i="52"/>
  <c r="O134" i="52"/>
  <c r="I76" i="52"/>
  <c r="O76" i="52"/>
  <c r="I143" i="52"/>
  <c r="I81" i="52"/>
  <c r="O105" i="52"/>
  <c r="O143" i="52"/>
  <c r="K25" i="3"/>
  <c r="V9" i="85"/>
  <c r="V6" i="85" s="1"/>
  <c r="I43" i="85"/>
  <c r="F107" i="85"/>
  <c r="K111" i="85"/>
  <c r="F43" i="85"/>
  <c r="F63" i="85"/>
  <c r="K107" i="85"/>
  <c r="K63" i="85"/>
  <c r="I63" i="85"/>
  <c r="I10" i="85"/>
  <c r="K10" i="85"/>
  <c r="K43" i="85"/>
  <c r="F111" i="85"/>
  <c r="I107" i="85"/>
  <c r="I111" i="85"/>
  <c r="K40" i="84"/>
  <c r="V9" i="84"/>
  <c r="V6" i="84" s="1"/>
  <c r="I27" i="84"/>
  <c r="O40" i="84"/>
  <c r="O10" i="84"/>
  <c r="O38" i="84"/>
  <c r="I20" i="84"/>
  <c r="I40" i="84"/>
  <c r="O27" i="84"/>
  <c r="K38" i="84"/>
  <c r="I10" i="84"/>
  <c r="O20" i="84"/>
  <c r="K27" i="84"/>
  <c r="I38" i="84"/>
  <c r="K10" i="84"/>
  <c r="K20" i="84"/>
  <c r="V9" i="83"/>
  <c r="V6" i="83" s="1"/>
  <c r="D9" i="83"/>
  <c r="I20" i="83"/>
  <c r="I31" i="83"/>
  <c r="K10" i="83"/>
  <c r="O20" i="83"/>
  <c r="O10" i="83"/>
  <c r="F31" i="83"/>
  <c r="F20" i="83"/>
  <c r="K48" i="83"/>
  <c r="O48" i="83"/>
  <c r="I48" i="83"/>
  <c r="F48" i="83"/>
  <c r="K31" i="83"/>
  <c r="O31" i="83"/>
  <c r="F10" i="83"/>
  <c r="I10" i="83"/>
  <c r="K20" i="83"/>
  <c r="I14" i="82"/>
  <c r="I10" i="82"/>
  <c r="I19" i="82"/>
  <c r="F10" i="82"/>
  <c r="V6" i="82"/>
  <c r="O19" i="82"/>
  <c r="F19" i="82"/>
  <c r="K34" i="82"/>
  <c r="K10" i="82"/>
  <c r="O14" i="82"/>
  <c r="O34" i="82"/>
  <c r="F34" i="82"/>
  <c r="O10" i="82"/>
  <c r="K19" i="82"/>
  <c r="I34" i="82"/>
  <c r="F14" i="82"/>
  <c r="K14" i="82"/>
  <c r="F59" i="81"/>
  <c r="F9" i="81"/>
  <c r="F6" i="81" s="1"/>
  <c r="D89" i="81"/>
  <c r="K52" i="81"/>
  <c r="O52" i="81"/>
  <c r="K12" i="81"/>
  <c r="I12" i="81"/>
  <c r="O12" i="81"/>
  <c r="O93" i="81"/>
  <c r="K93" i="81"/>
  <c r="I93" i="81"/>
  <c r="I90" i="81"/>
  <c r="I52" i="81"/>
  <c r="K90" i="81"/>
  <c r="I60" i="81"/>
  <c r="O60" i="81"/>
  <c r="O90" i="81"/>
  <c r="I27" i="81"/>
  <c r="K27" i="81"/>
  <c r="O27" i="81"/>
  <c r="K60" i="81"/>
  <c r="K70" i="81"/>
  <c r="I70" i="81"/>
  <c r="O70" i="81"/>
  <c r="F116" i="80"/>
  <c r="F103" i="80"/>
  <c r="F9" i="80"/>
  <c r="F6" i="80" s="1"/>
  <c r="O104" i="80"/>
  <c r="I108" i="80"/>
  <c r="O10" i="80"/>
  <c r="O31" i="80"/>
  <c r="K100" i="80"/>
  <c r="O129" i="80"/>
  <c r="I132" i="80"/>
  <c r="I100" i="80"/>
  <c r="O100" i="80"/>
  <c r="I47" i="80"/>
  <c r="O47" i="80"/>
  <c r="K47" i="80"/>
  <c r="K108" i="80"/>
  <c r="I117" i="80"/>
  <c r="K129" i="80"/>
  <c r="O108" i="80"/>
  <c r="K117" i="80"/>
  <c r="I129" i="80"/>
  <c r="F31" i="80"/>
  <c r="I31" i="80"/>
  <c r="O117" i="80"/>
  <c r="O132" i="80"/>
  <c r="K132" i="80"/>
  <c r="I104" i="80"/>
  <c r="I103" i="80" s="1"/>
  <c r="K31" i="80"/>
  <c r="K104" i="80"/>
  <c r="F81" i="79"/>
  <c r="O81" i="79"/>
  <c r="K81" i="79"/>
  <c r="O40" i="79"/>
  <c r="O10" i="79"/>
  <c r="O79" i="79"/>
  <c r="F28" i="79"/>
  <c r="V9" i="79"/>
  <c r="V6" i="79" s="1"/>
  <c r="K10" i="79"/>
  <c r="K28" i="79"/>
  <c r="O28" i="79"/>
  <c r="K79" i="79"/>
  <c r="K40" i="79"/>
  <c r="F10" i="79"/>
  <c r="F40" i="79"/>
  <c r="F79" i="79"/>
  <c r="K55" i="78"/>
  <c r="O55" i="78"/>
  <c r="I55" i="78"/>
  <c r="I46" i="78"/>
  <c r="K10" i="78"/>
  <c r="K19" i="78"/>
  <c r="I10" i="78"/>
  <c r="V9" i="78"/>
  <c r="V6" i="78" s="1"/>
  <c r="K32" i="78"/>
  <c r="O10" i="78"/>
  <c r="K46" i="78"/>
  <c r="I32" i="78"/>
  <c r="O32" i="78"/>
  <c r="O46" i="78"/>
  <c r="I19" i="78"/>
  <c r="O19" i="78"/>
  <c r="F9" i="77"/>
  <c r="V9" i="77"/>
  <c r="V6" i="77" s="1"/>
  <c r="K64" i="77"/>
  <c r="K10" i="77"/>
  <c r="I37" i="77"/>
  <c r="O10" i="77"/>
  <c r="K37" i="77"/>
  <c r="O37" i="77"/>
  <c r="O64" i="77"/>
  <c r="I10" i="77"/>
  <c r="I20" i="77"/>
  <c r="K20" i="77"/>
  <c r="K60" i="77"/>
  <c r="I64" i="77"/>
  <c r="O20" i="77"/>
  <c r="I60" i="77"/>
  <c r="O82" i="76"/>
  <c r="O66" i="76"/>
  <c r="O9" i="76"/>
  <c r="O6" i="76" s="1"/>
  <c r="K82" i="76"/>
  <c r="I82" i="76"/>
  <c r="K66" i="76"/>
  <c r="I9" i="76"/>
  <c r="K9" i="76"/>
  <c r="F66" i="76"/>
  <c r="F9" i="76"/>
  <c r="D66" i="76"/>
  <c r="O64" i="76"/>
  <c r="V82" i="76"/>
  <c r="V6" i="76"/>
  <c r="O93" i="76"/>
  <c r="O87" i="76"/>
  <c r="O42" i="76"/>
  <c r="O104" i="76"/>
  <c r="O9" i="75"/>
  <c r="O6" i="75" s="1"/>
  <c r="F65" i="75"/>
  <c r="I65" i="75"/>
  <c r="K65" i="75"/>
  <c r="V6" i="75"/>
  <c r="F10" i="75"/>
  <c r="K10" i="75"/>
  <c r="F41" i="75"/>
  <c r="I10" i="75"/>
  <c r="I41" i="75"/>
  <c r="I24" i="75"/>
  <c r="K41" i="75"/>
  <c r="K24" i="75"/>
  <c r="F24" i="75"/>
  <c r="O10" i="74"/>
  <c r="I106" i="74"/>
  <c r="V9" i="74"/>
  <c r="V6" i="74" s="1"/>
  <c r="O77" i="74"/>
  <c r="O25" i="74"/>
  <c r="I77" i="74"/>
  <c r="I10" i="74"/>
  <c r="I40" i="74"/>
  <c r="K40" i="74"/>
  <c r="K106" i="74"/>
  <c r="K10" i="74"/>
  <c r="I25" i="74"/>
  <c r="K25" i="74"/>
  <c r="O40" i="74"/>
  <c r="O106" i="74"/>
  <c r="K77" i="74"/>
  <c r="V6" i="73"/>
  <c r="K38" i="73"/>
  <c r="I38" i="73"/>
  <c r="I28" i="73"/>
  <c r="K28" i="73"/>
  <c r="O10" i="73"/>
  <c r="O28" i="73"/>
  <c r="F72" i="73"/>
  <c r="F38" i="73"/>
  <c r="I72" i="73"/>
  <c r="F10" i="73"/>
  <c r="K10" i="73"/>
  <c r="K72" i="73"/>
  <c r="I10" i="73"/>
  <c r="O72" i="73"/>
  <c r="F28" i="73"/>
  <c r="O38" i="73"/>
  <c r="O10" i="72"/>
  <c r="I10" i="72"/>
  <c r="O61" i="72"/>
  <c r="V9" i="72"/>
  <c r="I71" i="72"/>
  <c r="I61" i="72"/>
  <c r="K61" i="72"/>
  <c r="I36" i="72"/>
  <c r="O36" i="72"/>
  <c r="O9" i="72" s="1"/>
  <c r="K10" i="72"/>
  <c r="K36" i="72"/>
  <c r="K71" i="72"/>
  <c r="K24" i="72"/>
  <c r="I24" i="72"/>
  <c r="O24" i="72"/>
  <c r="O71" i="72"/>
  <c r="F9" i="71"/>
  <c r="F6" i="71" s="1"/>
  <c r="D9" i="71"/>
  <c r="I60" i="71"/>
  <c r="K10" i="71"/>
  <c r="K18" i="71"/>
  <c r="O18" i="71"/>
  <c r="O60" i="71"/>
  <c r="I35" i="71"/>
  <c r="I18" i="71"/>
  <c r="K35" i="71"/>
  <c r="O35" i="71"/>
  <c r="I10" i="71"/>
  <c r="K60" i="71"/>
  <c r="F9" i="70"/>
  <c r="F6" i="70" s="1"/>
  <c r="O10" i="70"/>
  <c r="K10" i="70"/>
  <c r="I10" i="70"/>
  <c r="K13" i="70"/>
  <c r="O13" i="70"/>
  <c r="K18" i="70"/>
  <c r="O18" i="70"/>
  <c r="F41" i="69"/>
  <c r="K81" i="69"/>
  <c r="F70" i="69"/>
  <c r="V9" i="69"/>
  <c r="F10" i="69"/>
  <c r="K70" i="69"/>
  <c r="K10" i="69"/>
  <c r="I41" i="69"/>
  <c r="K41" i="69"/>
  <c r="I70" i="69"/>
  <c r="F27" i="69"/>
  <c r="I27" i="69"/>
  <c r="I10" i="69"/>
  <c r="K27" i="69"/>
  <c r="F9" i="68"/>
  <c r="D9" i="68"/>
  <c r="I70" i="68"/>
  <c r="O10" i="68"/>
  <c r="I10" i="68"/>
  <c r="K70" i="68"/>
  <c r="K10" i="68"/>
  <c r="O70" i="68"/>
  <c r="I38" i="68"/>
  <c r="K38" i="68"/>
  <c r="I26" i="68"/>
  <c r="O38" i="68"/>
  <c r="K26" i="68"/>
  <c r="O26" i="68"/>
  <c r="F9" i="67"/>
  <c r="D9" i="67"/>
  <c r="I35" i="67"/>
  <c r="O35" i="67"/>
  <c r="O62" i="67"/>
  <c r="O10" i="67"/>
  <c r="K35" i="67"/>
  <c r="I10" i="67"/>
  <c r="I62" i="67"/>
  <c r="K22" i="67"/>
  <c r="I22" i="67"/>
  <c r="K10" i="67"/>
  <c r="K62" i="67"/>
  <c r="O22" i="67"/>
  <c r="F9" i="66"/>
  <c r="D9" i="66"/>
  <c r="I12" i="66"/>
  <c r="I10" i="66"/>
  <c r="O10" i="66"/>
  <c r="I15" i="66"/>
  <c r="O15" i="66"/>
  <c r="K10" i="66"/>
  <c r="K30" i="66"/>
  <c r="K15" i="66"/>
  <c r="K12" i="66"/>
  <c r="O12" i="66"/>
  <c r="F9" i="65"/>
  <c r="D9" i="65"/>
  <c r="I47" i="65"/>
  <c r="K47" i="65"/>
  <c r="O47" i="65"/>
  <c r="K10" i="65"/>
  <c r="O20" i="65"/>
  <c r="I20" i="65"/>
  <c r="I10" i="65"/>
  <c r="K20" i="65"/>
  <c r="O9" i="64"/>
  <c r="O6" i="64" s="1"/>
  <c r="F9" i="64"/>
  <c r="F6" i="64" s="1"/>
  <c r="I61" i="64"/>
  <c r="I10" i="64"/>
  <c r="I39" i="64"/>
  <c r="K39" i="64"/>
  <c r="K10" i="64"/>
  <c r="I29" i="64"/>
  <c r="K29" i="64"/>
  <c r="K61" i="64"/>
  <c r="O9" i="63"/>
  <c r="O6" i="63" s="1"/>
  <c r="F9" i="63"/>
  <c r="F6" i="63" s="1"/>
  <c r="K32" i="63"/>
  <c r="K48" i="63"/>
  <c r="K10" i="63"/>
  <c r="I32" i="63"/>
  <c r="I17" i="63"/>
  <c r="K17" i="63"/>
  <c r="F9" i="62"/>
  <c r="K10" i="62"/>
  <c r="K49" i="62"/>
  <c r="K22" i="62"/>
  <c r="I49" i="62"/>
  <c r="I10" i="62"/>
  <c r="O49" i="62"/>
  <c r="I22" i="62"/>
  <c r="O22" i="62"/>
  <c r="O10" i="62"/>
  <c r="F9" i="61"/>
  <c r="F6" i="61" s="1"/>
  <c r="V9" i="61"/>
  <c r="V6" i="61" s="1"/>
  <c r="I10" i="61"/>
  <c r="K17" i="61"/>
  <c r="O32" i="61"/>
  <c r="I32" i="61"/>
  <c r="K10" i="61"/>
  <c r="K32" i="61"/>
  <c r="K72" i="61"/>
  <c r="O10" i="61"/>
  <c r="O72" i="61"/>
  <c r="I17" i="61"/>
  <c r="O17" i="61"/>
  <c r="I72" i="61"/>
  <c r="O9" i="60"/>
  <c r="O6" i="60" s="1"/>
  <c r="F9" i="60"/>
  <c r="D9" i="60"/>
  <c r="I10" i="60"/>
  <c r="I54" i="60"/>
  <c r="K10" i="60"/>
  <c r="I35" i="60"/>
  <c r="K35" i="60"/>
  <c r="I20" i="60"/>
  <c r="K20" i="60"/>
  <c r="K54" i="60"/>
  <c r="V9" i="59"/>
  <c r="V6" i="59" s="1"/>
  <c r="I9" i="59"/>
  <c r="K9" i="59"/>
  <c r="F9" i="59"/>
  <c r="O100" i="59"/>
  <c r="O41" i="59"/>
  <c r="O59" i="59"/>
  <c r="O6" i="59"/>
  <c r="O10" i="58"/>
  <c r="K53" i="58"/>
  <c r="K62" i="58"/>
  <c r="V9" i="58"/>
  <c r="V6" i="58" s="1"/>
  <c r="I53" i="58"/>
  <c r="O53" i="58"/>
  <c r="K10" i="58"/>
  <c r="I10" i="58"/>
  <c r="I23" i="58"/>
  <c r="O23" i="58"/>
  <c r="I16" i="58"/>
  <c r="K23" i="58"/>
  <c r="K16" i="58"/>
  <c r="O16" i="58"/>
  <c r="I62" i="58"/>
  <c r="O62" i="58"/>
  <c r="V68" i="57"/>
  <c r="V9" i="57"/>
  <c r="O68" i="57"/>
  <c r="O57" i="57"/>
  <c r="O9" i="57"/>
  <c r="O6" i="57" s="1"/>
  <c r="K68" i="57"/>
  <c r="I68" i="57"/>
  <c r="K57" i="57"/>
  <c r="I57" i="57"/>
  <c r="K9" i="57"/>
  <c r="K6" i="57" s="1"/>
  <c r="I9" i="57"/>
  <c r="I6" i="57" s="1"/>
  <c r="F68" i="57"/>
  <c r="F57" i="57"/>
  <c r="F9" i="57"/>
  <c r="F6" i="57" s="1"/>
  <c r="D68" i="57"/>
  <c r="D9" i="57"/>
  <c r="O9" i="56"/>
  <c r="O6" i="56" s="1"/>
  <c r="K9" i="56"/>
  <c r="K6" i="56" s="1"/>
  <c r="I9" i="56"/>
  <c r="I6" i="56" s="1"/>
  <c r="F9" i="56"/>
  <c r="F6" i="56" s="1"/>
  <c r="D9" i="56"/>
  <c r="V6" i="56"/>
  <c r="V6" i="55"/>
  <c r="O6" i="55"/>
  <c r="K9" i="55"/>
  <c r="I9" i="55"/>
  <c r="D9" i="55"/>
  <c r="K6" i="55"/>
  <c r="O26" i="55"/>
  <c r="I56" i="54"/>
  <c r="I39" i="54"/>
  <c r="I10" i="54"/>
  <c r="V9" i="54"/>
  <c r="V6" i="54" s="1"/>
  <c r="O9" i="54"/>
  <c r="O6" i="54" s="1"/>
  <c r="V121" i="52"/>
  <c r="V91" i="52"/>
  <c r="V9" i="52"/>
  <c r="O91" i="52"/>
  <c r="O9" i="52"/>
  <c r="I121" i="52"/>
  <c r="K71" i="52"/>
  <c r="K9" i="52"/>
  <c r="F121" i="52"/>
  <c r="F71" i="52"/>
  <c r="O12" i="51"/>
  <c r="K15" i="51"/>
  <c r="O15" i="51"/>
  <c r="O9" i="51" s="1"/>
  <c r="O6" i="51" s="1"/>
  <c r="K12" i="51"/>
  <c r="K9" i="51" s="1"/>
  <c r="K6" i="51" s="1"/>
  <c r="D9" i="51"/>
  <c r="F9" i="51"/>
  <c r="F6" i="51" s="1"/>
  <c r="I15" i="51"/>
  <c r="I9" i="51" s="1"/>
  <c r="I6" i="51" s="1"/>
  <c r="I22" i="3"/>
  <c r="K14" i="3"/>
  <c r="D21" i="3"/>
  <c r="O14" i="3"/>
  <c r="K10" i="3"/>
  <c r="V9" i="3"/>
  <c r="V21" i="3"/>
  <c r="O22" i="3"/>
  <c r="F25" i="3"/>
  <c r="F22" i="3"/>
  <c r="F17" i="3"/>
  <c r="F14" i="3"/>
  <c r="K17" i="3"/>
  <c r="F10" i="3"/>
  <c r="O17" i="3"/>
  <c r="I14" i="3"/>
  <c r="F29" i="3"/>
  <c r="O10" i="3"/>
  <c r="K22" i="3"/>
  <c r="I17" i="3"/>
  <c r="K29" i="3"/>
  <c r="I25" i="3"/>
  <c r="I29" i="3"/>
  <c r="I10" i="3"/>
  <c r="O116" i="80" l="1"/>
  <c r="I116" i="80"/>
  <c r="O103" i="80"/>
  <c r="I9" i="80"/>
  <c r="O9" i="80"/>
  <c r="I9" i="52"/>
  <c r="V6" i="52"/>
  <c r="K6" i="52"/>
  <c r="F6" i="52"/>
  <c r="O121" i="52"/>
  <c r="I71" i="52"/>
  <c r="F9" i="3"/>
  <c r="O6" i="52"/>
  <c r="I6" i="52"/>
  <c r="F9" i="85"/>
  <c r="F6" i="85" s="1"/>
  <c r="I9" i="85"/>
  <c r="I6" i="85" s="1"/>
  <c r="O9" i="85"/>
  <c r="O6" i="85" s="1"/>
  <c r="K9" i="85"/>
  <c r="K6" i="85" s="1"/>
  <c r="O9" i="84"/>
  <c r="O6" i="84" s="1"/>
  <c r="K9" i="84"/>
  <c r="K6" i="84" s="1"/>
  <c r="F9" i="84"/>
  <c r="F6" i="84" s="1"/>
  <c r="I9" i="84"/>
  <c r="I6" i="84" s="1"/>
  <c r="I6" i="83"/>
  <c r="F6" i="83"/>
  <c r="O6" i="83"/>
  <c r="K6" i="83"/>
  <c r="I6" i="82"/>
  <c r="F6" i="82"/>
  <c r="O6" i="82"/>
  <c r="K6" i="82"/>
  <c r="V6" i="81"/>
  <c r="O6" i="81"/>
  <c r="V6" i="80"/>
  <c r="O6" i="80"/>
  <c r="F9" i="79"/>
  <c r="F6" i="79" s="1"/>
  <c r="K9" i="79"/>
  <c r="K6" i="79" s="1"/>
  <c r="O9" i="79"/>
  <c r="O6" i="79" s="1"/>
  <c r="I9" i="79"/>
  <c r="I6" i="79" s="1"/>
  <c r="K9" i="78"/>
  <c r="K6" i="78" s="1"/>
  <c r="O9" i="78"/>
  <c r="O6" i="78" s="1"/>
  <c r="I9" i="78"/>
  <c r="I6" i="78" s="1"/>
  <c r="F9" i="78"/>
  <c r="F6" i="78" s="1"/>
  <c r="F6" i="77"/>
  <c r="I9" i="77"/>
  <c r="I6" i="77" s="1"/>
  <c r="O9" i="77"/>
  <c r="O6" i="77" s="1"/>
  <c r="K9" i="77"/>
  <c r="K6" i="77" s="1"/>
  <c r="F82" i="76"/>
  <c r="F6" i="76" s="1"/>
  <c r="K6" i="76"/>
  <c r="I6" i="76"/>
  <c r="I9" i="75"/>
  <c r="F9" i="75"/>
  <c r="K9" i="75"/>
  <c r="F6" i="75"/>
  <c r="I6" i="75"/>
  <c r="K6" i="75"/>
  <c r="F9" i="74"/>
  <c r="F6" i="74" s="1"/>
  <c r="O9" i="74"/>
  <c r="O6" i="74" s="1"/>
  <c r="I9" i="74"/>
  <c r="I6" i="74" s="1"/>
  <c r="K9" i="74"/>
  <c r="K6" i="74" s="1"/>
  <c r="I9" i="73"/>
  <c r="K9" i="73"/>
  <c r="F9" i="73"/>
  <c r="K6" i="73"/>
  <c r="I6" i="73"/>
  <c r="F6" i="73"/>
  <c r="O6" i="73"/>
  <c r="I9" i="72"/>
  <c r="K9" i="72"/>
  <c r="F9" i="72"/>
  <c r="K9" i="69"/>
  <c r="I9" i="69"/>
  <c r="I6" i="69" s="1"/>
  <c r="O9" i="69"/>
  <c r="O6" i="69" s="1"/>
  <c r="F9" i="69"/>
  <c r="F6" i="69" s="1"/>
  <c r="K6" i="62"/>
  <c r="I6" i="62"/>
  <c r="F6" i="62"/>
  <c r="O9" i="61"/>
  <c r="O6" i="61" s="1"/>
  <c r="K9" i="61"/>
  <c r="K6" i="61" s="1"/>
  <c r="I9" i="61"/>
  <c r="I6" i="61" s="1"/>
  <c r="F6" i="60"/>
  <c r="K6" i="60"/>
  <c r="I6" i="60"/>
  <c r="K6" i="59"/>
  <c r="F6" i="59"/>
  <c r="I6" i="59"/>
  <c r="O9" i="58"/>
  <c r="O6" i="58" s="1"/>
  <c r="I9" i="58"/>
  <c r="I6" i="58" s="1"/>
  <c r="K9" i="58"/>
  <c r="K6" i="58" s="1"/>
  <c r="F6" i="58"/>
  <c r="F9" i="55"/>
  <c r="F6" i="55" s="1"/>
  <c r="I6" i="55"/>
  <c r="I9" i="54"/>
  <c r="I6" i="54" s="1"/>
  <c r="K9" i="54"/>
  <c r="K6" i="54" s="1"/>
  <c r="F9" i="54"/>
  <c r="F6" i="54" s="1"/>
  <c r="V6" i="3"/>
  <c r="K9" i="3"/>
  <c r="F21" i="3"/>
  <c r="F6" i="3"/>
  <c r="O9" i="3"/>
  <c r="O25" i="3"/>
  <c r="I21" i="3"/>
  <c r="K21" i="3"/>
  <c r="O29" i="3"/>
  <c r="I9" i="3"/>
  <c r="I6" i="3" s="1"/>
  <c r="K6" i="3" l="1"/>
  <c r="K6" i="81"/>
  <c r="I6" i="81"/>
  <c r="I6" i="80"/>
  <c r="K6" i="80"/>
  <c r="O21" i="3"/>
  <c r="O6" i="3" s="1"/>
</calcChain>
</file>

<file path=xl/sharedStrings.xml><?xml version="1.0" encoding="utf-8"?>
<sst xmlns="http://schemas.openxmlformats.org/spreadsheetml/2006/main" count="6571" uniqueCount="2543">
  <si>
    <r>
      <t xml:space="preserve">PROYECTOS DE EQUIPAMIENTO PARA ESTABLECIMIENTOS DE EDUCACIÓN MEDIA TÉCNICO PROFESIONAL
CONVOCATORIA 2023
</t>
    </r>
    <r>
      <rPr>
        <sz val="10"/>
        <color theme="1" tint="0.499984740745262"/>
        <rFont val="Calibri"/>
        <family val="2"/>
        <scheme val="minor"/>
      </rPr>
      <t>Secretaría Ejecutiva de Educación Media Técnico Profesional
Subsecretaría de Educación</t>
    </r>
  </si>
  <si>
    <t>Uso interno Mineduc
No completar</t>
  </si>
  <si>
    <t>POSTULACIÓN N°</t>
  </si>
  <si>
    <t>RBD</t>
  </si>
  <si>
    <t>ANEXO 3</t>
  </si>
  <si>
    <t>FORMULARIO DE PRESENTACIÓN DEL PROYECTO</t>
  </si>
  <si>
    <t>I. ANTECEDENTES</t>
  </si>
  <si>
    <t>a. Datos entidad sostenedora</t>
  </si>
  <si>
    <t>b. Datos representante legal</t>
  </si>
  <si>
    <t>Razón social</t>
  </si>
  <si>
    <t>Nombre completo</t>
  </si>
  <si>
    <t>Rut</t>
  </si>
  <si>
    <t>Dirección</t>
  </si>
  <si>
    <t>Correo electrónico</t>
  </si>
  <si>
    <t>Comuna</t>
  </si>
  <si>
    <t>Celular</t>
  </si>
  <si>
    <t>Región</t>
  </si>
  <si>
    <t>Teléfono fijo</t>
  </si>
  <si>
    <t>c. Datos establecimiento educacional</t>
  </si>
  <si>
    <t>d. Datos  director/a del establecimiento</t>
  </si>
  <si>
    <t>Nombre</t>
  </si>
  <si>
    <t>Nombre Completo</t>
  </si>
  <si>
    <t>Dependencia</t>
  </si>
  <si>
    <t>e. Datos responsable del proyecto</t>
  </si>
  <si>
    <t>Total Equipamiento Decreto N° 240</t>
  </si>
  <si>
    <t>Cargo</t>
  </si>
  <si>
    <t>Total Equipamiento Alternativo</t>
  </si>
  <si>
    <t>Insitución</t>
  </si>
  <si>
    <t>Total Habilitación</t>
  </si>
  <si>
    <t>Total Solicitado</t>
  </si>
  <si>
    <t>Nombre especialidad</t>
  </si>
  <si>
    <t>N° y fecha RO</t>
  </si>
  <si>
    <t>Matrícula (3° y 4° medio)</t>
  </si>
  <si>
    <t>N° de cursos</t>
  </si>
  <si>
    <t>REPRESENTANTE LEGAL</t>
  </si>
  <si>
    <t>DIRECTOR/A ESTABLECIMIENTO</t>
  </si>
  <si>
    <t>Firma</t>
  </si>
  <si>
    <t>ADMINISTRACIÓN</t>
  </si>
  <si>
    <t>MATRICULA ESPECIALIDAD</t>
  </si>
  <si>
    <t>INVENTARIO</t>
  </si>
  <si>
    <t>PROPUESTA ADQUISICIÓN EQUIPAMIENTO DECRETO N° 240</t>
  </si>
  <si>
    <t>PROPUESTA ADQUISICIÓN EQUIPAMIENTO ALTERNATIVO AL DECRETO N° 240</t>
  </si>
  <si>
    <t>EXISTENCIA</t>
  </si>
  <si>
    <t>NOMBRE CORTO</t>
  </si>
  <si>
    <t>ESPECIFICACIONES TÉCNICAS</t>
  </si>
  <si>
    <t>CANTIDAD</t>
  </si>
  <si>
    <t>COMPLETITUD</t>
  </si>
  <si>
    <t>AÑO ADQUISICIÓN</t>
  </si>
  <si>
    <t>ANTIGÜEDAD</t>
  </si>
  <si>
    <t>JUSTIFICACIÓN</t>
  </si>
  <si>
    <t>COSTO TOTAL CON IVA</t>
  </si>
  <si>
    <t>ADMINISTRACIÓN - PLAN COMÚN</t>
  </si>
  <si>
    <t>MÁQUINAS Y EQUIPOS</t>
  </si>
  <si>
    <t>INDICE DE USO</t>
  </si>
  <si>
    <t>OBSERVACIONES</t>
  </si>
  <si>
    <t xml:space="preserve">Camara de video </t>
  </si>
  <si>
    <t>E</t>
  </si>
  <si>
    <t>Computador</t>
  </si>
  <si>
    <t>I</t>
  </si>
  <si>
    <t xml:space="preserve">Impresora multifuncional </t>
  </si>
  <si>
    <t>HERRAMIENTAS, IMPLEMENTOS Y UTENSILIOS</t>
  </si>
  <si>
    <t>Calculadora científica</t>
  </si>
  <si>
    <t xml:space="preserve">Mobiliario de oficina </t>
  </si>
  <si>
    <t>Sillas, escritorios, mesas  (para simulación de oficina)</t>
  </si>
  <si>
    <t>SOFTWARE</t>
  </si>
  <si>
    <t>Software administración</t>
  </si>
  <si>
    <t xml:space="preserve">Contextualizados al rubro de las empresas del territorio. </t>
  </si>
  <si>
    <t xml:space="preserve">Software de contabilidad </t>
  </si>
  <si>
    <t>Software tributario y de comercio exterior</t>
  </si>
  <si>
    <t xml:space="preserve">MENCIÓN - LOGÍSTICA </t>
  </si>
  <si>
    <t>Grúa manual</t>
  </si>
  <si>
    <t xml:space="preserve">Impresora de códigos </t>
  </si>
  <si>
    <t>INSTRUMENTOS</t>
  </si>
  <si>
    <t>Balanza</t>
  </si>
  <si>
    <t>Acorde al tipo de producto</t>
  </si>
  <si>
    <t>Huincha óptica</t>
  </si>
  <si>
    <t>Lector óptico de etiquetas/marcas</t>
  </si>
  <si>
    <t>Botiquín de primeros auxilios</t>
  </si>
  <si>
    <t>Carro con plataforma para traslado de materiales</t>
  </si>
  <si>
    <t>Equipos de protección personal, EPP</t>
  </si>
  <si>
    <t>G/5</t>
  </si>
  <si>
    <t>Casos, chalecos reflactantes, zapatos de seguridad, otros.</t>
  </si>
  <si>
    <t>Estanterias</t>
  </si>
  <si>
    <t>Para simulación de bodega</t>
  </si>
  <si>
    <t>Pallet de tipo universal</t>
  </si>
  <si>
    <t>Sensor de gases</t>
  </si>
  <si>
    <t xml:space="preserve">Señalética de seguridad </t>
  </si>
  <si>
    <t>Transpaleta de mano</t>
  </si>
  <si>
    <t>MENCIÓN - RECURSOS HUMANOS</t>
  </si>
  <si>
    <t>Software de gestión de recursos humanos</t>
  </si>
  <si>
    <t>CONTABILIDAD</t>
  </si>
  <si>
    <t>G/2</t>
  </si>
  <si>
    <t xml:space="preserve">Set de mobiliario de oficina </t>
  </si>
  <si>
    <t>Para simular oficina de contabilidad</t>
  </si>
  <si>
    <t>Software de contabilidad</t>
  </si>
  <si>
    <t>Vigentes y contextualizados a la especialidad y al rubro de empresa</t>
  </si>
  <si>
    <t>Software de remuneración</t>
  </si>
  <si>
    <t xml:space="preserve">Certidficado digital </t>
  </si>
  <si>
    <t>AGROPECUARIA</t>
  </si>
  <si>
    <t>AGROPECUARIA - PLAN COMÚN</t>
  </si>
  <si>
    <t>Cámara de germinación</t>
  </si>
  <si>
    <t>Equipo de fertirriego</t>
  </si>
  <si>
    <t>Equipo programador de riego</t>
  </si>
  <si>
    <t xml:space="preserve">Mezcladora de alimentos </t>
  </si>
  <si>
    <t>Motocultivador o tractor</t>
  </si>
  <si>
    <t>Caracteristicas del Motocultivador: con accesorios rotovator, segadora, mono surco, arado, entre otros
Caracteristicas del Tractor: con potencia entre 75 a 105 HP, dependiendo del tipo de cultivo y frutales
(La elección entre motocultivador y tractor,  depende de la superficie de cultivo)</t>
  </si>
  <si>
    <t>Sistema de control del ambiente</t>
  </si>
  <si>
    <t>Para invernadero</t>
  </si>
  <si>
    <t xml:space="preserve">Sistema de riego tecnificado por gravedad y presurizado </t>
  </si>
  <si>
    <t>Se sugiere que cuente con mecanismo de generación de electricidad con paneles solares</t>
  </si>
  <si>
    <t xml:space="preserve">Sistema eléctrico para calefacción de cama caliente </t>
  </si>
  <si>
    <t xml:space="preserve">Para producción de plantas </t>
  </si>
  <si>
    <t>Balanza de alimentos</t>
  </si>
  <si>
    <t xml:space="preserve">Balanza digital de laboratorio </t>
  </si>
  <si>
    <t>Para muestras de suelos, alimentos, plantas, otros.</t>
  </si>
  <si>
    <t>Balanza pesaje animal</t>
  </si>
  <si>
    <t>Tamaño depende del tipo de animal</t>
  </si>
  <si>
    <t>Bandeja de evaporación</t>
  </si>
  <si>
    <t>Bloque de yeso con sensores eléctricos</t>
  </si>
  <si>
    <t>Caudalímetro</t>
  </si>
  <si>
    <t>Para agua y suelo</t>
  </si>
  <si>
    <t>Cronómetro</t>
  </si>
  <si>
    <t>Densímetro</t>
  </si>
  <si>
    <t xml:space="preserve">Estación meteorológica digital </t>
  </si>
  <si>
    <t>Para el registro al menos de: Temperatura y humedad interior y exterior; Presión atmosférica; Velocidad y dirección del viento; Punto de rocío; Lluvia actual y acumulada diaria, mensual, anual</t>
  </si>
  <si>
    <t xml:space="preserve">GPS </t>
  </si>
  <si>
    <t>Para uso agrícola</t>
  </si>
  <si>
    <t>Higrómetro</t>
  </si>
  <si>
    <t>G/10</t>
  </si>
  <si>
    <t>Medidor de distancia</t>
  </si>
  <si>
    <t>Digital</t>
  </si>
  <si>
    <t>Nivel topográfico</t>
  </si>
  <si>
    <t>Phmetro digital</t>
  </si>
  <si>
    <t>Tensiómetro</t>
  </si>
  <si>
    <t>Para medir humedad de suelo</t>
  </si>
  <si>
    <t xml:space="preserve">Termómetro ambiental </t>
  </si>
  <si>
    <t>Con registro de máximo y mínimo</t>
  </si>
  <si>
    <t>Barreno</t>
  </si>
  <si>
    <t>Bomba de espalda con pistones</t>
  </si>
  <si>
    <t xml:space="preserve">15 litros </t>
  </si>
  <si>
    <t>Brete</t>
  </si>
  <si>
    <t xml:space="preserve">Tamaño depende del tipo de animal </t>
  </si>
  <si>
    <t>Calculadora</t>
  </si>
  <si>
    <t>Cargadero de animales</t>
  </si>
  <si>
    <t xml:space="preserve">Tamaño dependiendo de tipo de animal </t>
  </si>
  <si>
    <t>Carro de arrastre</t>
  </si>
  <si>
    <t>Compostera</t>
  </si>
  <si>
    <t>Elementos de protección personal para aplicación de agroquímicos, EPP</t>
  </si>
  <si>
    <t>Ropa impermeable para protección de cuerpo y cabeza: lentes de protección sellados, guantes de puño largo de nitrilo, neoprén o látex, botas de goma, máscara y filtro químico de acuerdo a tipo de contaminante. De acuerdo a ley 3.557 /1981</t>
  </si>
  <si>
    <t xml:space="preserve">Elementos de protección personal para manejo de animales, EPP </t>
  </si>
  <si>
    <t>Guantes de cabritilla, zapatos de seguridad, orejeras, lentes de seguridad, mascarillas en casos de polvo, otros.</t>
  </si>
  <si>
    <t>Escalera</t>
  </si>
  <si>
    <t>Estanque acumulador agua</t>
  </si>
  <si>
    <t>De plástico desde 1.000 litros a 5.000 litros</t>
  </si>
  <si>
    <t xml:space="preserve">Flexómetro </t>
  </si>
  <si>
    <t>30 metros</t>
  </si>
  <si>
    <t>Hidrolavadoras</t>
  </si>
  <si>
    <t xml:space="preserve">Implementos de labranza primaria </t>
  </si>
  <si>
    <t>Arados de distintos tipos: Cincel, subsolador, disco, vertedera, acequiador, otros.</t>
  </si>
  <si>
    <t>Implementos de labranza secundaria</t>
  </si>
  <si>
    <t>Jaula agroquímicos</t>
  </si>
  <si>
    <t>Jaulas y/o corrales con bebederos y comederos</t>
  </si>
  <si>
    <t xml:space="preserve">Acorde al tipo de animales </t>
  </si>
  <si>
    <t>Lupas portátiles</t>
  </si>
  <si>
    <t>De 6X a 10X</t>
  </si>
  <si>
    <t>Malla entomológica</t>
  </si>
  <si>
    <t>Manga manejo animal</t>
  </si>
  <si>
    <t xml:space="preserve">Tamaño acorde al tipo de animal </t>
  </si>
  <si>
    <t>Microscopio</t>
  </si>
  <si>
    <t>Con cabezal binocular  lentes objetivos de 4X hasta 40X al menos</t>
  </si>
  <si>
    <t>Set de herramientas agrícolas</t>
  </si>
  <si>
    <t>Azadón, rastrillo, pala, laya  tijera de podar, serrucho poda,cuchillo y tejera injertadora,  horqueta, carretilla, otros.</t>
  </si>
  <si>
    <t>Set de herramientas para manejos pecuarios básicos</t>
  </si>
  <si>
    <t xml:space="preserve">Tales como mocheta, lazos, tenaza crotalera o tijeras para marcar orejas, entre otros, dependiendo de tipo animal </t>
  </si>
  <si>
    <t>MATERIAL INTERACTIVO (DIDÁCTICO)</t>
  </si>
  <si>
    <t>Granja animal</t>
  </si>
  <si>
    <t>Con al menos dos especies animales para prácticas de alimentación y pesaje</t>
  </si>
  <si>
    <t xml:space="preserve">Invernadero </t>
  </si>
  <si>
    <t>Muestrario de suelos</t>
  </si>
  <si>
    <t>Vivero</t>
  </si>
  <si>
    <t>Software de cálculos de riego</t>
  </si>
  <si>
    <t>Tipo Aqua</t>
  </si>
  <si>
    <t>Software de interpretación de análisis de suelo</t>
  </si>
  <si>
    <t>Software manejo integrado de plagas</t>
  </si>
  <si>
    <t>Tabla de Munsell</t>
  </si>
  <si>
    <t xml:space="preserve"> MENCIÓN - AGRICULTURA</t>
  </si>
  <si>
    <t>Cámara de frío y selección</t>
  </si>
  <si>
    <t>Desmalezadora rotativa</t>
  </si>
  <si>
    <t>Desbrozadora</t>
  </si>
  <si>
    <t>Equipo test de yodo</t>
  </si>
  <si>
    <t>Medidor presión neumáticos</t>
  </si>
  <si>
    <t>Presionómetro</t>
  </si>
  <si>
    <t>Refractómetro</t>
  </si>
  <si>
    <t>Aceitadora</t>
  </si>
  <si>
    <t>Bandeja y capacho para cosecha</t>
  </si>
  <si>
    <t>Engrasadora</t>
  </si>
  <si>
    <t>Gata hidráulica</t>
  </si>
  <si>
    <t>Pallet o bins</t>
  </si>
  <si>
    <t>Madera o plástico</t>
  </si>
  <si>
    <t>Ropa protección frío</t>
  </si>
  <si>
    <t>Tijera de raleo</t>
  </si>
  <si>
    <t>Tijeron</t>
  </si>
  <si>
    <t>Transpaleta</t>
  </si>
  <si>
    <t xml:space="preserve"> MENCIÓN - PECUARIA</t>
  </si>
  <si>
    <t>Cerco eléctrico</t>
  </si>
  <si>
    <t xml:space="preserve">Equipo de frío </t>
  </si>
  <si>
    <t>Para refrigerar la leche ordeñada y medicamentos</t>
  </si>
  <si>
    <t>Equipo de ordeña</t>
  </si>
  <si>
    <t xml:space="preserve">Debe ser pertinente a la especie animal y cantidad de animales </t>
  </si>
  <si>
    <t>Henificadora</t>
  </si>
  <si>
    <t>Manual o mecánica</t>
  </si>
  <si>
    <t>Horno secador</t>
  </si>
  <si>
    <t>Para determinar materia seca de alimentos y praderas y forrajes</t>
  </si>
  <si>
    <t>Lector aretes electrónicos</t>
  </si>
  <si>
    <t>Estetoscopio</t>
  </si>
  <si>
    <t>Instrumento para medir producción de pradera</t>
  </si>
  <si>
    <t>Tales como: Jaula de exclusión, marco rectangular, plato medidor, otros.</t>
  </si>
  <si>
    <t xml:space="preserve">Medidor de leche </t>
  </si>
  <si>
    <t>Proporcional o electrónico. En relación a las unidades de ordeña.</t>
  </si>
  <si>
    <t>Set de tamices</t>
  </si>
  <si>
    <t>Para medir picado de forrajes</t>
  </si>
  <si>
    <t>Termómetro</t>
  </si>
  <si>
    <t>Para uso veterinario</t>
  </si>
  <si>
    <t>Aplicador de dipping ordeña</t>
  </si>
  <si>
    <t>Aplicador de implantes hormonales</t>
  </si>
  <si>
    <t>Uso veterinario</t>
  </si>
  <si>
    <t xml:space="preserve">Aplicador de medicamentos orales </t>
  </si>
  <si>
    <t>Cuchillos despalmadores</t>
  </si>
  <si>
    <t>Descornador</t>
  </si>
  <si>
    <t>Implementos para inseminación artificial</t>
  </si>
  <si>
    <t>Pertinente a tipo de animal</t>
  </si>
  <si>
    <t>Jeringas automáticas</t>
  </si>
  <si>
    <t>Tipo pistola (50 cc)</t>
  </si>
  <si>
    <t>Paleta para control de mastitis CMT</t>
  </si>
  <si>
    <t xml:space="preserve">Sacabocado </t>
  </si>
  <si>
    <t>Para tomar muestras silo y heno</t>
  </si>
  <si>
    <t>Set de alicates</t>
  </si>
  <si>
    <t>Set quirúrgico básico</t>
  </si>
  <si>
    <t xml:space="preserve">Tanque Nitrógeno líquido </t>
  </si>
  <si>
    <t>Animales para ordeña</t>
  </si>
  <si>
    <t xml:space="preserve">Parcelas demostrativas con distintos tipos de especies forrajeras y praderas </t>
  </si>
  <si>
    <t>MENCIÓN - VITIVINÍCOLA</t>
  </si>
  <si>
    <t>Azufradora</t>
  </si>
  <si>
    <t>Bomba de rotor flexible</t>
  </si>
  <si>
    <t xml:space="preserve">Bombas de pistón </t>
  </si>
  <si>
    <t>Cinta transportadora</t>
  </si>
  <si>
    <t xml:space="preserve">Despalilladora </t>
  </si>
  <si>
    <t>Embotelladora</t>
  </si>
  <si>
    <t>Equipo vibrador vaciado</t>
  </si>
  <si>
    <t xml:space="preserve">Filtro de placas </t>
  </si>
  <si>
    <t>Prensadora o prensa vertical</t>
  </si>
  <si>
    <t>Balanza granataria</t>
  </si>
  <si>
    <t>Bomba  Schölander</t>
  </si>
  <si>
    <t>Densímetros</t>
  </si>
  <si>
    <t>Mostímetro</t>
  </si>
  <si>
    <t xml:space="preserve">Enológico </t>
  </si>
  <si>
    <t>Termómetro de alcohol</t>
  </si>
  <si>
    <t>Turbidímetro</t>
  </si>
  <si>
    <t>Alicates</t>
  </si>
  <si>
    <t>Barricas</t>
  </si>
  <si>
    <t>Bins de microvinificacción</t>
  </si>
  <si>
    <t>Bins plástico</t>
  </si>
  <si>
    <t>Carretilla</t>
  </si>
  <si>
    <t>Dosificadores</t>
  </si>
  <si>
    <t>Encorchadora</t>
  </si>
  <si>
    <t xml:space="preserve">Estanque o tina acero inoxidable </t>
  </si>
  <si>
    <t>200 lt.</t>
  </si>
  <si>
    <t xml:space="preserve">Fitting y terminales de acero inoxidable </t>
  </si>
  <si>
    <t>Uniones de mangueras, codos, llaves, machos y hembras</t>
  </si>
  <si>
    <t>Gamelas (canasto plástico para cosecha)</t>
  </si>
  <si>
    <t>12 Kg.</t>
  </si>
  <si>
    <t>Martillo</t>
  </si>
  <si>
    <t>Mesa selección</t>
  </si>
  <si>
    <t xml:space="preserve">Placas filtrantes </t>
  </si>
  <si>
    <t>Serrucho de poda</t>
  </si>
  <si>
    <t xml:space="preserve">Set de materiales  laboratorio </t>
  </si>
  <si>
    <t>Set debe incluir: Probetas, probeta 250 ml (plástica o vidrio),  mortero, bol, bureta, soporte universal, pinza, jarro graduado, matraz erlenmeyer, pipeta 10 ml, vaso precipitado, pinza</t>
  </si>
  <si>
    <t>Tensor de alambre</t>
  </si>
  <si>
    <t>Tijeras cosechadoras</t>
  </si>
  <si>
    <t>Tijeras de podar</t>
  </si>
  <si>
    <t>Tijerones</t>
  </si>
  <si>
    <t>Transpaleta manual</t>
  </si>
  <si>
    <t>Huerto con vides viníferas, con al menos dos sistemas de conducción: espaldera y libre</t>
  </si>
  <si>
    <t>Muestrario fotográfico de plagas, enfermedades y malezas</t>
  </si>
  <si>
    <t>ELABORACIÓN INDUSTRIAL DE ALIMENTOS</t>
  </si>
  <si>
    <t>Ahumador</t>
  </si>
  <si>
    <t>Artesanal o industrial</t>
  </si>
  <si>
    <t>Anafe industrial individual</t>
  </si>
  <si>
    <t>Autoclave</t>
  </si>
  <si>
    <t>Baño termorregulado</t>
  </si>
  <si>
    <t>Batidora industrial</t>
  </si>
  <si>
    <t>15 a 20 kilos</t>
  </si>
  <si>
    <t>Cámara de refrigeración</t>
  </si>
  <si>
    <t xml:space="preserve"> De 0 - 4°C</t>
  </si>
  <si>
    <t>Campana de extracción de vapores</t>
  </si>
  <si>
    <t xml:space="preserve">Cocina industrial </t>
  </si>
  <si>
    <t>Congelador vertical</t>
  </si>
  <si>
    <t>Deshidratador</t>
  </si>
  <si>
    <t xml:space="preserve">Despulpadora    </t>
  </si>
  <si>
    <t>Embutidora</t>
  </si>
  <si>
    <t>Equipo de destilación simple</t>
  </si>
  <si>
    <t>Escaldador</t>
  </si>
  <si>
    <t>Estufa de incubación o de cultivo</t>
  </si>
  <si>
    <t>Freidora</t>
  </si>
  <si>
    <t>Horno industrial</t>
  </si>
  <si>
    <t>Máquina para hielo en escamas</t>
  </si>
  <si>
    <t>Máquina procesadora de hortalizas y frutas</t>
  </si>
  <si>
    <t>Mezcladora - Amasadora</t>
  </si>
  <si>
    <t>De 10 a 15 kg</t>
  </si>
  <si>
    <t>Moledora de carne</t>
  </si>
  <si>
    <t>Eléctrica</t>
  </si>
  <si>
    <t>Pasteurizador</t>
  </si>
  <si>
    <t>Refrigerador de alimentos procesados</t>
  </si>
  <si>
    <t>Refrigerador de recepción</t>
  </si>
  <si>
    <t>Saca jugo semi industrial</t>
  </si>
  <si>
    <t>Selladora al vacío</t>
  </si>
  <si>
    <t>Sobadora industrial</t>
  </si>
  <si>
    <t>Vitrina refrigerada</t>
  </si>
  <si>
    <t>Alcoholímetro</t>
  </si>
  <si>
    <t>G5</t>
  </si>
  <si>
    <t>Balanza analítica</t>
  </si>
  <si>
    <t>Balanza de plataforma</t>
  </si>
  <si>
    <t>Contador de colonias</t>
  </si>
  <si>
    <t>Lactodensímetro</t>
  </si>
  <si>
    <t>Manómetro</t>
  </si>
  <si>
    <t>Medidores de presión</t>
  </si>
  <si>
    <t>Penetrómetro</t>
  </si>
  <si>
    <t>PHmetro de bolsillo</t>
  </si>
  <si>
    <t>Pie de metro</t>
  </si>
  <si>
    <t xml:space="preserve">Refractómetro  óptico </t>
  </si>
  <si>
    <t>De 0 a 32 grados Brix, De 32 a 60 grados Brix, De 45 a 82 grados Brix</t>
  </si>
  <si>
    <t>Refractómetro de salinidad</t>
  </si>
  <si>
    <t>Termómetros diversos</t>
  </si>
  <si>
    <t>De alcohol rango -10 a 130°C, digital de termocuplas y digital portátil</t>
  </si>
  <si>
    <t>Abre latas</t>
  </si>
  <si>
    <t>Afilador de cuchillos</t>
  </si>
  <si>
    <t>Asa de cultivo</t>
  </si>
  <si>
    <t xml:space="preserve">Bandeja de transporte universal </t>
  </si>
  <si>
    <t>Para productos cárneos y/o vegetales</t>
  </si>
  <si>
    <t>Bandejas metálicas rectangulares con tapa</t>
  </si>
  <si>
    <t>Botellas de vidrio</t>
  </si>
  <si>
    <t>Diversos tamaños</t>
  </si>
  <si>
    <t>Bowl de acero inoxidable</t>
  </si>
  <si>
    <t xml:space="preserve">Buretas </t>
  </si>
  <si>
    <t>Cajas plásticas</t>
  </si>
  <si>
    <t>Para guardar material</t>
  </si>
  <si>
    <t>Carro transportador</t>
  </si>
  <si>
    <t xml:space="preserve">Coladores acero inoxidable </t>
  </si>
  <si>
    <t>Contenedores Gastronorm</t>
  </si>
  <si>
    <t>Diversos tamaños, norma Gastronorm</t>
  </si>
  <si>
    <t xml:space="preserve">Cucharas de madera distintos tamaños </t>
  </si>
  <si>
    <t>Para usar en las diferentes ollas y fondos existentes</t>
  </si>
  <si>
    <t xml:space="preserve">Cucharas y tenedores </t>
  </si>
  <si>
    <t>De mesa</t>
  </si>
  <si>
    <t>Cutter</t>
  </si>
  <si>
    <t>Diferentes tipos de matraces</t>
  </si>
  <si>
    <t>Erlenmeyer, aforados, de destilación y de Bunsen.</t>
  </si>
  <si>
    <t>Diversos tipos de cuchillos</t>
  </si>
  <si>
    <t>Cuchillo fileteador, medio golpe, torneador y puntilla. De acero inoxidable y asa no de madera.</t>
  </si>
  <si>
    <t xml:space="preserve">Dosificadores </t>
  </si>
  <si>
    <t>Para llenado de frascos y botellas</t>
  </si>
  <si>
    <t>Elementos de protección personal, EPP</t>
  </si>
  <si>
    <t>Cofias desechables, mascarillas desechafles, guantes térmicos: de látex, de nitrilo y anticorte</t>
  </si>
  <si>
    <t>Fondos</t>
  </si>
  <si>
    <t>30 lt. y 70 lt.</t>
  </si>
  <si>
    <t xml:space="preserve">Frascos conserveros </t>
  </si>
  <si>
    <t>Distintos volúmenes</t>
  </si>
  <si>
    <t xml:space="preserve">Fuentes de acero inoxidable </t>
  </si>
  <si>
    <t>Lavafondo</t>
  </si>
  <si>
    <t>Lavamanos de rodilla</t>
  </si>
  <si>
    <t>Lira de corte</t>
  </si>
  <si>
    <t>Mechero de Bunzer</t>
  </si>
  <si>
    <t>Mesa de inspección de calidad</t>
  </si>
  <si>
    <t xml:space="preserve">Mesón de acero inoxidable </t>
  </si>
  <si>
    <t>2.90 cm x 80 cm.  x 84 cm.</t>
  </si>
  <si>
    <t>Mesón de desconche</t>
  </si>
  <si>
    <t>90 cm x 60 ó 60 cm x 60 cm.</t>
  </si>
  <si>
    <t>Molde para jamones</t>
  </si>
  <si>
    <t>Aproximado de  20 cm. por 30 cm.</t>
  </si>
  <si>
    <t>Moldes para mantequilla</t>
  </si>
  <si>
    <t>Moldes para queso</t>
  </si>
  <si>
    <t>Ollas de acero inoxidable</t>
  </si>
  <si>
    <t>5 lt. y 10 lt.</t>
  </si>
  <si>
    <t>Pallet plástico con carro con ruedas</t>
  </si>
  <si>
    <t>Para transporte de materias primas</t>
  </si>
  <si>
    <t>Pelador de papas</t>
  </si>
  <si>
    <t>Pinza despinadora de pescados</t>
  </si>
  <si>
    <t>Pinza para bureta</t>
  </si>
  <si>
    <t xml:space="preserve">Pipetas </t>
  </si>
  <si>
    <t>De 5 y 10 ml</t>
  </si>
  <si>
    <t>Pistola etiquetadora</t>
  </si>
  <si>
    <t>Platos</t>
  </si>
  <si>
    <t>Prensa para quesos</t>
  </si>
  <si>
    <t xml:space="preserve">Probetas </t>
  </si>
  <si>
    <t>Rejillas metálica</t>
  </si>
  <si>
    <t>Acero inoxidable</t>
  </si>
  <si>
    <t xml:space="preserve">Tabla de picar  </t>
  </si>
  <si>
    <t>Color blanco</t>
  </si>
  <si>
    <t xml:space="preserve">Tablas de picar </t>
  </si>
  <si>
    <t>Colores rojo, verde y  azul</t>
  </si>
  <si>
    <t>Tenazas</t>
  </si>
  <si>
    <t>Tijeras sanitarias</t>
  </si>
  <si>
    <t>Tina quesera</t>
  </si>
  <si>
    <t>Tubo de ensayo</t>
  </si>
  <si>
    <t xml:space="preserve">Vasos precipitados </t>
  </si>
  <si>
    <t>GASTRONOMÍA</t>
  </si>
  <si>
    <t>GASTRONOMÍA - PLAN COMÚN</t>
  </si>
  <si>
    <t xml:space="preserve">Batidora pedestal </t>
  </si>
  <si>
    <t>De 4 a 6 litros con batidor de globo, amasador y mezclador y bowl de acero inoxidable, mínimo 300 watts de potencia</t>
  </si>
  <si>
    <t>Campanas extractoras para cocina y horno</t>
  </si>
  <si>
    <t>Con convenio para mantenciones periódicas</t>
  </si>
  <si>
    <t>8 quemadores con adaptadores para quemadores</t>
  </si>
  <si>
    <t xml:space="preserve">Congelador vertical </t>
  </si>
  <si>
    <t>De acero inoxidable</t>
  </si>
  <si>
    <t>Horno convector semi industrial</t>
  </si>
  <si>
    <t>Acero Inoxidable. 6 bandejas</t>
  </si>
  <si>
    <t xml:space="preserve">Horno industrial doble cámara </t>
  </si>
  <si>
    <t xml:space="preserve">Licuadora industrial </t>
  </si>
  <si>
    <t>2 litros, mínimo 1300 watts</t>
  </si>
  <si>
    <t xml:space="preserve">Máquina de café </t>
  </si>
  <si>
    <t>Para café exprés, cortado y otros.</t>
  </si>
  <si>
    <t xml:space="preserve">Refrigerador industrial doble puerta </t>
  </si>
  <si>
    <t>De acero inoxidable e inyección de aire circulante</t>
  </si>
  <si>
    <t>Selladora al vacío con carro soportable</t>
  </si>
  <si>
    <t>Balanza digital eléctrica</t>
  </si>
  <si>
    <t>Precisión de 1 gramo a 5 kg. Acero inoxidable</t>
  </si>
  <si>
    <t>Kit HACCP</t>
  </si>
  <si>
    <t>Para medir temperatura en aceites (180° a 220°)</t>
  </si>
  <si>
    <t>Termómetro digital gastronómico</t>
  </si>
  <si>
    <t>De lectura rápida</t>
  </si>
  <si>
    <t> HERRAMIENTAS, IMPLEMENTOS Y UTENSILIOS</t>
  </si>
  <si>
    <t>Abate</t>
  </si>
  <si>
    <t>Abrelatas industrial</t>
  </si>
  <si>
    <t>Alcuza</t>
  </si>
  <si>
    <t>Astil</t>
  </si>
  <si>
    <t>Azucarero</t>
  </si>
  <si>
    <t xml:space="preserve">Bandejas  de servicio </t>
  </si>
  <si>
    <t>Antideslizante</t>
  </si>
  <si>
    <t>Basurero con tapa</t>
  </si>
  <si>
    <t>Para talleres de cocina</t>
  </si>
  <si>
    <t>Batidor manual</t>
  </si>
  <si>
    <t>Boquilla para pastelería</t>
  </si>
  <si>
    <t>Acero inoxidable, diferentes formas y tamaños</t>
  </si>
  <si>
    <t xml:space="preserve">Bowl </t>
  </si>
  <si>
    <t>Acero inoxidable y de distintos volúmenes</t>
  </si>
  <si>
    <t>Brocha para gastronomía</t>
  </si>
  <si>
    <t>Budinera acero inoxidable</t>
  </si>
  <si>
    <t>30 cm.</t>
  </si>
  <si>
    <t>Budinera medida Gastronorm</t>
  </si>
  <si>
    <t>Acero inoxidable diferentes tamaños</t>
  </si>
  <si>
    <t xml:space="preserve">Cacerola </t>
  </si>
  <si>
    <t>Acero inoxidable 3 lt.</t>
  </si>
  <si>
    <t xml:space="preserve">Carro bandejero </t>
  </si>
  <si>
    <t>Medidas acordes al horno industrial</t>
  </si>
  <si>
    <t>Chafing</t>
  </si>
  <si>
    <t>Chinoise</t>
  </si>
  <si>
    <t xml:space="preserve">Colador </t>
  </si>
  <si>
    <t>Acero inoxidable, malla reforzada</t>
  </si>
  <si>
    <t>Cristalería</t>
  </si>
  <si>
    <t>Copas para agua, vino blanco, vino tinto, copa flauta, copa martini, copa coñac, copa shot, vasos tumble largo y corto</t>
  </si>
  <si>
    <t>Cubertería</t>
  </si>
  <si>
    <t>Cubiertos de entrada, principal, postre, café y té, de pan, pescados, otros.</t>
  </si>
  <si>
    <t>Cuchara acero inoxidable de una sola pieza</t>
  </si>
  <si>
    <t>Acanalada y salsera</t>
  </si>
  <si>
    <t xml:space="preserve">Cuchara madera </t>
  </si>
  <si>
    <t>Mango 30 cm.</t>
  </si>
  <si>
    <t>Cucharones</t>
  </si>
  <si>
    <t>Capacidad 100 cc, 200 cc. y 300 cc. acero inoxidable de una sola pieza</t>
  </si>
  <si>
    <t xml:space="preserve">Descorchador </t>
  </si>
  <si>
    <t>De doble tiempo</t>
  </si>
  <si>
    <t>Cuchillo fileteador, medio golpe, torneador y puntilla. Acero inoxidable. Asa no de madera</t>
  </si>
  <si>
    <t>Espátulas carpintera</t>
  </si>
  <si>
    <t>Espumadero</t>
  </si>
  <si>
    <t>Acero inoxidable de una sola pieza</t>
  </si>
  <si>
    <t>Exprimidor manual</t>
  </si>
  <si>
    <t>Florero</t>
  </si>
  <si>
    <t>Diversos tamaños y formas para montaje de mesas en Módulo Servicio de comedores, bares y salones</t>
  </si>
  <si>
    <t>Guantes resistente a altas temperatura</t>
  </si>
  <si>
    <t>Herramientas de aseo</t>
  </si>
  <si>
    <t>Escobillón, lengua, otros</t>
  </si>
  <si>
    <t>Hervidor</t>
  </si>
  <si>
    <t xml:space="preserve">Jarro medidor </t>
  </si>
  <si>
    <t>Lámina antihaderente para horno</t>
  </si>
  <si>
    <t>Lata horno</t>
  </si>
  <si>
    <t>Medida tamaño horno industrial</t>
  </si>
  <si>
    <t>Lavafondo doble</t>
  </si>
  <si>
    <t>Lavamano rodilla</t>
  </si>
  <si>
    <t>Mamaderas para salsas</t>
  </si>
  <si>
    <t>Mandolina acero inoxidable</t>
  </si>
  <si>
    <t xml:space="preserve">Manga pastelera </t>
  </si>
  <si>
    <t>De silicona</t>
  </si>
  <si>
    <t>Mantelería</t>
  </si>
  <si>
    <t>Para mesas, mesones, testeras, buffet, otros.</t>
  </si>
  <si>
    <t xml:space="preserve">Máquina de pastas  </t>
  </si>
  <si>
    <t>Manual con accesorios. Tamaño máximo 40 cm.</t>
  </si>
  <si>
    <t>Mesón acero inoxidable</t>
  </si>
  <si>
    <t>Tamaño necesario para disponer artefactos eléctricos</t>
  </si>
  <si>
    <t>Mesón de acero inoxidable</t>
  </si>
  <si>
    <t>1,90 mt. largo x 60 cm. ancho x 85 cm alto, con ruedas y frenos</t>
  </si>
  <si>
    <t xml:space="preserve">Mesón de desconche </t>
  </si>
  <si>
    <t>90 cm. por 60 cm. o de 60 cm. por 60 cm.</t>
  </si>
  <si>
    <t>Mezquino</t>
  </si>
  <si>
    <t>Microondas</t>
  </si>
  <si>
    <t>1600 w.</t>
  </si>
  <si>
    <t xml:space="preserve">Minipimer profesional </t>
  </si>
  <si>
    <t>Motor mínimo 700 w.</t>
  </si>
  <si>
    <t>Moldes cortadores</t>
  </si>
  <si>
    <t>Acero inoxidable, diferentes tamaños y formas</t>
  </si>
  <si>
    <t>Moldes para tarta</t>
  </si>
  <si>
    <t>Acero inoxidable, diferentes tamaños</t>
  </si>
  <si>
    <t>Moledor de hielo</t>
  </si>
  <si>
    <t>Mueble pañolero acero inoxidable con rejilla</t>
  </si>
  <si>
    <t>Mueble para artículos de aseo</t>
  </si>
  <si>
    <t>Ollas</t>
  </si>
  <si>
    <t>2 lt. 3 lt. y 5 lt. Acero inoxidable</t>
  </si>
  <si>
    <t xml:space="preserve">Piedra de afilar </t>
  </si>
  <si>
    <t>Plancha y grilla portátil</t>
  </si>
  <si>
    <t>Prensa papas</t>
  </si>
  <si>
    <t>Rallador</t>
  </si>
  <si>
    <t>Rejilla enfriadora</t>
  </si>
  <si>
    <t xml:space="preserve">Sacabocados </t>
  </si>
  <si>
    <t>Acero inoxidable, para frutas y verduras</t>
  </si>
  <si>
    <t>Sartén</t>
  </si>
  <si>
    <t>Acero inoxidable, 22  cm. y 26 cm.</t>
  </si>
  <si>
    <t>Sartén panquequero</t>
  </si>
  <si>
    <t>Set de mesa y sillas</t>
  </si>
  <si>
    <t>Para montaje  en servicio de comedores, bares y salones</t>
  </si>
  <si>
    <t>Sifón</t>
  </si>
  <si>
    <t>Soplete</t>
  </si>
  <si>
    <t xml:space="preserve">Tablas de picar  </t>
  </si>
  <si>
    <t>Tenaza</t>
  </si>
  <si>
    <t>Timbal</t>
  </si>
  <si>
    <t>Acero inoxidable, tipo vaso</t>
  </si>
  <si>
    <t>Trinche de acero</t>
  </si>
  <si>
    <t>Uslero</t>
  </si>
  <si>
    <t>Vajilla línea casino</t>
  </si>
  <si>
    <t>Platos entrada, fondo y postre, plato y taza para té y café, pocillo consomé</t>
  </si>
  <si>
    <t>Vajilla línea restaurante</t>
  </si>
  <si>
    <t>Platos entrada, fondo y postre, plato y taza para té y café, pocillos salseros, azucarero, cafetero</t>
  </si>
  <si>
    <t xml:space="preserve"> MENCIÓN - COCINA</t>
  </si>
  <si>
    <t>Coctelera</t>
  </si>
  <si>
    <t xml:space="preserve">Licuadora </t>
  </si>
  <si>
    <t>Sobre 600 w.</t>
  </si>
  <si>
    <t>Máquina corta fiambres</t>
  </si>
  <si>
    <t>Set de bar</t>
  </si>
  <si>
    <t>Colador, cuchara, cuchillo, hielera, pinzas, jigger, mortero, vaso mezclador moledor de hielo</t>
  </si>
  <si>
    <t>MENCIÓN - PASTELERÍA Y RESPOSTERÍA</t>
  </si>
  <si>
    <t>Bases giratorias para tortas</t>
  </si>
  <si>
    <t>Brochas</t>
  </si>
  <si>
    <t>Cernidor</t>
  </si>
  <si>
    <t>Cuchillo sierra</t>
  </si>
  <si>
    <t>Espátulas pasteleras diversas</t>
  </si>
  <si>
    <t>Carpintera, larga y angular</t>
  </si>
  <si>
    <t>Jarro graduado</t>
  </si>
  <si>
    <t>Moldes cajón</t>
  </si>
  <si>
    <t>Para pan de molde</t>
  </si>
  <si>
    <t>Moldes chocolates</t>
  </si>
  <si>
    <t xml:space="preserve">Moldes tortas </t>
  </si>
  <si>
    <t>Distintas medidas</t>
  </si>
  <si>
    <t>Peines</t>
  </si>
  <si>
    <t>Tabla cortar</t>
  </si>
  <si>
    <t>Blancas</t>
  </si>
  <si>
    <t>Timbales individuales</t>
  </si>
  <si>
    <t>VESTUARIO Y CONFECCIÓN TEXTIL</t>
  </si>
  <si>
    <t xml:space="preserve">Impresora convencional </t>
  </si>
  <si>
    <t>Máquina  overlock industrial</t>
  </si>
  <si>
    <t>Máquina bordadora semi industrial</t>
  </si>
  <si>
    <t>Máquina botonera</t>
  </si>
  <si>
    <t>Máquina cerradora de codo</t>
  </si>
  <si>
    <t>Máquina colleretera</t>
  </si>
  <si>
    <t>Máquina de corte de cuchillo circular</t>
  </si>
  <si>
    <t>Máquina de corte de cuchillo recto</t>
  </si>
  <si>
    <t>Máquina de coser atracadora</t>
  </si>
  <si>
    <t>Máquina de coser bastera</t>
  </si>
  <si>
    <t>Máquina de coser elasticadora</t>
  </si>
  <si>
    <t>Máquina de coser recta doble aguja</t>
  </si>
  <si>
    <t>Máquina de coser recta industrial</t>
  </si>
  <si>
    <t>Máquina de coser zig zag</t>
  </si>
  <si>
    <t>Máquina fusionadora para telas</t>
  </si>
  <si>
    <t>Máquina Impresora de etiquetas adhesivas</t>
  </si>
  <si>
    <t>Para el trazado de modelos</t>
  </si>
  <si>
    <t>Máquina ojaladora</t>
  </si>
  <si>
    <t>Mesón</t>
  </si>
  <si>
    <t xml:space="preserve">1,50 mts. de largo x 80 cms. de ancho </t>
  </si>
  <si>
    <t>Para planchado 1,5 mts. de largo x 80 y 1,50 mts. de ancho</t>
  </si>
  <si>
    <t>Plancha prensa a vapor industrial</t>
  </si>
  <si>
    <t>Plotter de impresión</t>
  </si>
  <si>
    <t>Prensa para ojetillo y broche</t>
  </si>
  <si>
    <t>Escalímetro para sastre</t>
  </si>
  <si>
    <t>Huincha de medir sastre</t>
  </si>
  <si>
    <t>Juego de normógrafos</t>
  </si>
  <si>
    <t>Juego de reglas</t>
  </si>
  <si>
    <t>Escuadra, semicurvas, regla larga, cerchas</t>
  </si>
  <si>
    <t>Caballete de sastre para planchado</t>
  </si>
  <si>
    <t>Caja plástica organizadora de herramientas</t>
  </si>
  <si>
    <t xml:space="preserve">Calculadora </t>
  </si>
  <si>
    <t>Colgador para sastre o modista</t>
  </si>
  <si>
    <t>Descosedor o abre ojal</t>
  </si>
  <si>
    <t>Etiquetadora para ropa</t>
  </si>
  <si>
    <t>Foliadora para sastre</t>
  </si>
  <si>
    <t xml:space="preserve">Kit de brochas </t>
  </si>
  <si>
    <t>Para limpiar máquinas de coser</t>
  </si>
  <si>
    <t xml:space="preserve">Kit de destornilladores </t>
  </si>
  <si>
    <t>Para máquina de coser</t>
  </si>
  <si>
    <t>Kit de llaves Allen</t>
  </si>
  <si>
    <t>Maniquíes de modista</t>
  </si>
  <si>
    <t>Femenino, masculino e infantiles en diferentes tallas</t>
  </si>
  <si>
    <t>Organizador de hilos para máquina de coser</t>
  </si>
  <si>
    <t>Percheros para sastre</t>
  </si>
  <si>
    <t>Perforadora de tela</t>
  </si>
  <si>
    <t>Pesas para sastre</t>
  </si>
  <si>
    <t>Pinzas de overlock</t>
  </si>
  <si>
    <t>Punzón manual de sastre</t>
  </si>
  <si>
    <t>Ruletas para sastre o modista</t>
  </si>
  <si>
    <t>Set de matrices de botones</t>
  </si>
  <si>
    <t>Set de matrices de broches y ojetillos</t>
  </si>
  <si>
    <t xml:space="preserve">Set prensa telas </t>
  </si>
  <si>
    <t xml:space="preserve">Tijeras manuales </t>
  </si>
  <si>
    <t>Recta, zig-zag,  corta hilachas, otras.</t>
  </si>
  <si>
    <t xml:space="preserve">Software de patronaje </t>
  </si>
  <si>
    <t>CONSTRUCCIÓN</t>
  </si>
  <si>
    <t xml:space="preserve">CONSTRUCCIÓN - PLAN COMÚN       
  </t>
  </si>
  <si>
    <t xml:space="preserve">Betonera </t>
  </si>
  <si>
    <t>150 litros, volteo directo</t>
  </si>
  <si>
    <t>Esmeril angular</t>
  </si>
  <si>
    <t>4,5" y 7”</t>
  </si>
  <si>
    <t xml:space="preserve">Fresadora Tupi </t>
  </si>
  <si>
    <t>Con accesorios</t>
  </si>
  <si>
    <t>Horno eléctrico</t>
  </si>
  <si>
    <t>Hasta 200º</t>
  </si>
  <si>
    <t>Máquina de prueba de esfuerzo flexotracción</t>
  </si>
  <si>
    <t xml:space="preserve">Máquina ingleteadora </t>
  </si>
  <si>
    <t>10 "</t>
  </si>
  <si>
    <t>Placa compactadora</t>
  </si>
  <si>
    <t>Sierra caladora</t>
  </si>
  <si>
    <t>Sierra de banco, circular</t>
  </si>
  <si>
    <t xml:space="preserve">Taladro percutor </t>
  </si>
  <si>
    <t>13 mm</t>
  </si>
  <si>
    <t>Vibrador de inmersión</t>
  </si>
  <si>
    <t>En gramos, 1 Kg. De 15 kg. y para 40 kg.</t>
  </si>
  <si>
    <t>Cono de abrams</t>
  </si>
  <si>
    <t>Escalímetros</t>
  </si>
  <si>
    <t>Escuadra carpintero</t>
  </si>
  <si>
    <t>Flexómetros</t>
  </si>
  <si>
    <t>3 mt. de 10 mt y 60 mt</t>
  </si>
  <si>
    <t>Juego de tamices normalizado</t>
  </si>
  <si>
    <t>Diferentes tamaños</t>
  </si>
  <si>
    <t>Martillo Smith</t>
  </si>
  <si>
    <t>Nivel de burbuja</t>
  </si>
  <si>
    <t>Nivel láser con trípode</t>
  </si>
  <si>
    <t xml:space="preserve">Nivel topográfico con atril </t>
  </si>
  <si>
    <t xml:space="preserve">Regla </t>
  </si>
  <si>
    <t>40 cms. transparente</t>
  </si>
  <si>
    <t>Regla alumnio de 20 /70/2  3 mt.</t>
  </si>
  <si>
    <t>Especial para corte</t>
  </si>
  <si>
    <t>Termómetros</t>
  </si>
  <si>
    <t>Análogo y digital</t>
  </si>
  <si>
    <t>Balde plástico dosificador</t>
  </si>
  <si>
    <t>Caja de herramientas</t>
  </si>
  <si>
    <t>Plásticas o metálicas</t>
  </si>
  <si>
    <t>Carretilla concretera</t>
  </si>
  <si>
    <t>Cocinilla a gas butano</t>
  </si>
  <si>
    <t>Cortadora de cerámica</t>
  </si>
  <si>
    <t>Destornillador eléctrico</t>
  </si>
  <si>
    <t>Diablito</t>
  </si>
  <si>
    <t xml:space="preserve">Elementos de protección personal, EPP </t>
  </si>
  <si>
    <t>Protector auditivo, protector visual, casco, guantes de descarne, zapatos de seguridad con punta de fierro, coleto de carpintero, mascarilla, arnés, otros.</t>
  </si>
  <si>
    <t>Escala de mano</t>
  </si>
  <si>
    <t>Tijera, 3 mt.</t>
  </si>
  <si>
    <t>Espátula</t>
  </si>
  <si>
    <t xml:space="preserve">Extensión eléctrica </t>
  </si>
  <si>
    <t>50 mt.</t>
  </si>
  <si>
    <t xml:space="preserve">Juego de llaves francesa </t>
  </si>
  <si>
    <t>Llana</t>
  </si>
  <si>
    <t>Moldes para probetas metálicas</t>
  </si>
  <si>
    <t>Cúbicas y cilíndricas</t>
  </si>
  <si>
    <t>Palangana / bandejas metálicas</t>
  </si>
  <si>
    <t>Poruña</t>
  </si>
  <si>
    <t xml:space="preserve">Set de herramientas </t>
  </si>
  <si>
    <t>Pala, martillo, serrucho, alicates, chuzo, picota, otros.</t>
  </si>
  <si>
    <t xml:space="preserve">Taladro </t>
  </si>
  <si>
    <t>13 mm.</t>
  </si>
  <si>
    <t>Tijera hojalatera</t>
  </si>
  <si>
    <t xml:space="preserve"> MENCIÓN - EDIFICACIÓN</t>
  </si>
  <si>
    <t>Cortadora de pavimento para estructuras de hormigon</t>
  </si>
  <si>
    <t xml:space="preserve">Juego de moldaje metálico prefabricado </t>
  </si>
  <si>
    <t>Para vigas, pilares, cadenas, losas y muros</t>
  </si>
  <si>
    <t>Martillo de disparo</t>
  </si>
  <si>
    <t>Martillo demoledor</t>
  </si>
  <si>
    <t>Seis cuerpos de andamios normalizados</t>
  </si>
  <si>
    <t>Con ruedas</t>
  </si>
  <si>
    <t xml:space="preserve">Tronzadora  </t>
  </si>
  <si>
    <t>14"</t>
  </si>
  <si>
    <t>Escala telescopica</t>
  </si>
  <si>
    <t>6 mt.</t>
  </si>
  <si>
    <t>Planas de lengüeta</t>
  </si>
  <si>
    <t xml:space="preserve"> MENCIÓN - OBRAS VIALES E INFRAESTRUCTURA</t>
  </si>
  <si>
    <t>Bomba para agua profesional</t>
  </si>
  <si>
    <t>Cortadora de pavimentos profesional</t>
  </si>
  <si>
    <t xml:space="preserve">Esmeril de banco </t>
  </si>
  <si>
    <t>De 2 piedras de 4"</t>
  </si>
  <si>
    <t>Roto martillo  profesional</t>
  </si>
  <si>
    <t xml:space="preserve">Serrucho circular </t>
  </si>
  <si>
    <t>Corte hasta 2"</t>
  </si>
  <si>
    <t>Soplete a gas</t>
  </si>
  <si>
    <t>Con balón 5 kg</t>
  </si>
  <si>
    <t>Taladro pedestal</t>
  </si>
  <si>
    <t>18 mm.</t>
  </si>
  <si>
    <t xml:space="preserve">Balanza digital </t>
  </si>
  <si>
    <t>De 30 Kg. y de 80 kg.</t>
  </si>
  <si>
    <t xml:space="preserve">Báscula mecánica </t>
  </si>
  <si>
    <t>120 kg.</t>
  </si>
  <si>
    <t>Plomada de albañil</t>
  </si>
  <si>
    <t xml:space="preserve">Plomada de carpintero </t>
  </si>
  <si>
    <t xml:space="preserve">Molde cúbico </t>
  </si>
  <si>
    <t>De 150 x 150 mm (6 juegos)</t>
  </si>
  <si>
    <t>INSTALACIONES SANITARIAS</t>
  </si>
  <si>
    <t>Cámara de termografía</t>
  </si>
  <si>
    <t>Equipo para soldar oxi-propano</t>
  </si>
  <si>
    <t>O equipo soplete turbo</t>
  </si>
  <si>
    <t>Máquina HDPE electrofusión</t>
  </si>
  <si>
    <t>Máquina termofusión</t>
  </si>
  <si>
    <t xml:space="preserve">Soplete soldar propano </t>
  </si>
  <si>
    <t>Detector fuga gas</t>
  </si>
  <si>
    <t>Escalímetro</t>
  </si>
  <si>
    <t>Flexómetro</t>
  </si>
  <si>
    <t>10 a 50 mt.</t>
  </si>
  <si>
    <t>Manómetro y columna de agua</t>
  </si>
  <si>
    <t>Nivel manual y topográfico</t>
  </si>
  <si>
    <t>Regla y escuadra</t>
  </si>
  <si>
    <t>Arco de sierra</t>
  </si>
  <si>
    <t>Artefactos sanitarios</t>
  </si>
  <si>
    <t>Inodoros, lavatorios, vanitorios, lavamanos, receptáculos, tinas, otros.</t>
  </si>
  <si>
    <t>Cortatubo y tijeras para tuberías</t>
  </si>
  <si>
    <t>Casco, guantes, zapato de seguridad con punta de fierro, coleto para soldar, otros.</t>
  </si>
  <si>
    <t xml:space="preserve">Equipo de presión </t>
  </si>
  <si>
    <t>Para pruebas de aguas</t>
  </si>
  <si>
    <t>Escofina</t>
  </si>
  <si>
    <t>Esmeril de banco</t>
  </si>
  <si>
    <t>Expandidor de cañería</t>
  </si>
  <si>
    <t>Expandidor de tubos</t>
  </si>
  <si>
    <t>Juego dados</t>
  </si>
  <si>
    <t>Diferentes medidas</t>
  </si>
  <si>
    <t xml:space="preserve">Juego de alicates </t>
  </si>
  <si>
    <t>Normal y punta</t>
  </si>
  <si>
    <t>Juego de caimanes</t>
  </si>
  <si>
    <t>Juego de llaves ajustable</t>
  </si>
  <si>
    <t>Mordaza lisa (francesa)</t>
  </si>
  <si>
    <t>Juegos llaves punta corona</t>
  </si>
  <si>
    <t>Milimétricas y pulgadas</t>
  </si>
  <si>
    <t>Kit de Hidropack básico</t>
  </si>
  <si>
    <t>Con bomba centrífuga</t>
  </si>
  <si>
    <t>Llave de gasfíter</t>
  </si>
  <si>
    <t>Martillo carpintero</t>
  </si>
  <si>
    <t>Picaloro</t>
  </si>
  <si>
    <t>Pistola calafatera</t>
  </si>
  <si>
    <t>Serruchos</t>
  </si>
  <si>
    <t>Set de cinceles</t>
  </si>
  <si>
    <t xml:space="preserve">Set de destornilladores </t>
  </si>
  <si>
    <t>Paleta, cruz, estrella</t>
  </si>
  <si>
    <t xml:space="preserve">Set de llaves Stilson </t>
  </si>
  <si>
    <t>Taladro de pedestal</t>
  </si>
  <si>
    <t>Taladros con y sin percusión</t>
  </si>
  <si>
    <t>Alámbrico e inalámbricos</t>
  </si>
  <si>
    <t>Terraja</t>
  </si>
  <si>
    <t>Tornillo de banco</t>
  </si>
  <si>
    <t>Varilla para destapar alcantarillados</t>
  </si>
  <si>
    <t>Caldera</t>
  </si>
  <si>
    <t>Calefactores murales, radiadores</t>
  </si>
  <si>
    <t>Calefont a gas</t>
  </si>
  <si>
    <t>Cocina a gas</t>
  </si>
  <si>
    <t>Encimera a gas</t>
  </si>
  <si>
    <t>Estufa rodantes a gas</t>
  </si>
  <si>
    <t xml:space="preserve">Panel solar </t>
  </si>
  <si>
    <t>Para calentar agua</t>
  </si>
  <si>
    <t>Simulador riego automático</t>
  </si>
  <si>
    <t>Programa de dibujo asistido por computación</t>
  </si>
  <si>
    <t>MONTAJE INDUSTRIAL</t>
  </si>
  <si>
    <t xml:space="preserve"> MONTAJE INDUSTRIAL</t>
  </si>
  <si>
    <t xml:space="preserve">Atornillador eléctrico  </t>
  </si>
  <si>
    <t>24 volt</t>
  </si>
  <si>
    <t>Atril de levante de carga</t>
  </si>
  <si>
    <t>150 Lts. eléctrica</t>
  </si>
  <si>
    <t>Cilindradoras</t>
  </si>
  <si>
    <t>3 mm /1 m. ancho</t>
  </si>
  <si>
    <t>Cizalladora</t>
  </si>
  <si>
    <t>Hasta 2 mm / 1 m ancho</t>
  </si>
  <si>
    <t>Dobladora para ensayo probetas de soldadura</t>
  </si>
  <si>
    <t>Equipo arenador</t>
  </si>
  <si>
    <t>Portátil</t>
  </si>
  <si>
    <t>Equipo completo de oxiacetileno</t>
  </si>
  <si>
    <t>Para soldar y cortar</t>
  </si>
  <si>
    <t>Equipo compresor de aire</t>
  </si>
  <si>
    <t>150 litros</t>
  </si>
  <si>
    <t>Equipo TIG WP17</t>
  </si>
  <si>
    <t>Esmeril profesional</t>
  </si>
  <si>
    <t xml:space="preserve">4 1/2"  7” . Angular </t>
  </si>
  <si>
    <t>Estrusoras de HDPE</t>
  </si>
  <si>
    <t>Kit para pintar</t>
  </si>
  <si>
    <t xml:space="preserve">Lijadora de banda </t>
  </si>
  <si>
    <t>3"x21"</t>
  </si>
  <si>
    <t xml:space="preserve">Lijadora orbital </t>
  </si>
  <si>
    <t>600 w.</t>
  </si>
  <si>
    <t>Maqueta de grúa controlada con Joystick</t>
  </si>
  <si>
    <t xml:space="preserve">Máquina de soldar, uso industrial </t>
  </si>
  <si>
    <t>Rango de amperaje  40 - 250, completa</t>
  </si>
  <si>
    <t xml:space="preserve">Máquina soldar TIG </t>
  </si>
  <si>
    <t>Completa</t>
  </si>
  <si>
    <t>Máquina soldar, MIG-MAG</t>
  </si>
  <si>
    <t>Plegadoras</t>
  </si>
  <si>
    <t>1 m. ancho /1.5 mm</t>
  </si>
  <si>
    <t xml:space="preserve">Proceso arco manual </t>
  </si>
  <si>
    <t>Radio</t>
  </si>
  <si>
    <t>Frecuencia 1 km.</t>
  </si>
  <si>
    <t xml:space="preserve">Sistema de plasma manual para cortar metal </t>
  </si>
  <si>
    <t>Con capacidad de corte 38 mm, velocidad de corte 250 mm/min, corte de separación 50 mm, perforación 22 mm, 200 a 600 v.</t>
  </si>
  <si>
    <t xml:space="preserve">Soldadoras de termofusión </t>
  </si>
  <si>
    <t>20 a 110 mm. de diámetro, para tuberia de HDPE.</t>
  </si>
  <si>
    <t xml:space="preserve">Soldadoras polifusión </t>
  </si>
  <si>
    <t>20 a 110 mm. de diámetro, para tuberia de PPR Polipropileno.</t>
  </si>
  <si>
    <t>Taladro eléctrico</t>
  </si>
  <si>
    <t>750 w, 13 mm. y 19 mm.</t>
  </si>
  <si>
    <t>Taladro pedestal eléctrico</t>
  </si>
  <si>
    <t>5/8”</t>
  </si>
  <si>
    <t xml:space="preserve">Tecle de cadena </t>
  </si>
  <si>
    <t>500 kg.</t>
  </si>
  <si>
    <t>Tronzadora 14" Profesional</t>
  </si>
  <si>
    <t>2200 w. Con mesa empotrada incluída</t>
  </si>
  <si>
    <t>Capacidad 40 kg.</t>
  </si>
  <si>
    <t>Compas de precisión con ajuste</t>
  </si>
  <si>
    <t xml:space="preserve">Distanciómetros </t>
  </si>
  <si>
    <t>Hasta 1000 mt.</t>
  </si>
  <si>
    <t>Estación total</t>
  </si>
  <si>
    <t>Alcance de 500 mm sin prisma y 4000 mm a prisma</t>
  </si>
  <si>
    <t>7,5 mt.</t>
  </si>
  <si>
    <t>Medidor de espesor capa de pintura</t>
  </si>
  <si>
    <t>Micrómetro y mils</t>
  </si>
  <si>
    <t>Medidor de interiores de ductos</t>
  </si>
  <si>
    <t>mm y pulg.</t>
  </si>
  <si>
    <t xml:space="preserve">Micrómetro digital </t>
  </si>
  <si>
    <t>0-25 mm A 70-100 mm</t>
  </si>
  <si>
    <t>Multitester</t>
  </si>
  <si>
    <t xml:space="preserve">Nivel de burbuja </t>
  </si>
  <si>
    <t xml:space="preserve">Tubulares imantado 24" </t>
  </si>
  <si>
    <t>Nivel de manguera transparente</t>
  </si>
  <si>
    <t>Hasta 10 mt.</t>
  </si>
  <si>
    <t xml:space="preserve">Nivel óptico de ingeniero o topográfico </t>
  </si>
  <si>
    <t>32x</t>
  </si>
  <si>
    <t xml:space="preserve">Pie de metro </t>
  </si>
  <si>
    <t>Reglas graduadas</t>
  </si>
  <si>
    <t>De acero, 1 mt.</t>
  </si>
  <si>
    <t>Set de escuadras</t>
  </si>
  <si>
    <t xml:space="preserve">45º - 90° </t>
  </si>
  <si>
    <t xml:space="preserve">Tacómetro </t>
  </si>
  <si>
    <t xml:space="preserve">Teodolito taquímetro </t>
  </si>
  <si>
    <t>Andamios con ruedas y frenos</t>
  </si>
  <si>
    <t xml:space="preserve">4 cuerpos </t>
  </si>
  <si>
    <t>Balde concretero</t>
  </si>
  <si>
    <t>Carro de transporte pluma con tecle</t>
  </si>
  <si>
    <t>1 Tn.</t>
  </si>
  <si>
    <t xml:space="preserve">Cautín eléctrico </t>
  </si>
  <si>
    <t>80 w.</t>
  </si>
  <si>
    <t>Elementos de protección personal , EPP</t>
  </si>
  <si>
    <t>Máscara, gafas de soldar oxígeno abatibles, protector facial completo, respirador de una vía, protectores auditivos, arnes de seguridad 4 argollas, casco de seguridad con barboquejo, cabo de vida, mosquetones, otros.</t>
  </si>
  <si>
    <t xml:space="preserve">Escala de aluminio de tijeras </t>
  </si>
  <si>
    <t>3 mt.</t>
  </si>
  <si>
    <t>Eslinga cinta de tiro</t>
  </si>
  <si>
    <t>6 cm x 9 mm, 6.000 kg, 0,5, 1,0 y 1,5 Tn.</t>
  </si>
  <si>
    <t xml:space="preserve">Extensiones eléctricas </t>
  </si>
  <si>
    <t>15 mt.</t>
  </si>
  <si>
    <t>Juego de grilletes, eslabones y ganchos de levante</t>
  </si>
  <si>
    <t xml:space="preserve">Juego de llaves de punta y corona con chicharra </t>
  </si>
  <si>
    <t>En milímetros y pulgadas</t>
  </si>
  <si>
    <t xml:space="preserve">Juegos de dados con chicharra </t>
  </si>
  <si>
    <t>En milímetros y pulgadas (11 piezas)</t>
  </si>
  <si>
    <t xml:space="preserve">Juegos de llaves torx </t>
  </si>
  <si>
    <t>De T-06 a T-50</t>
  </si>
  <si>
    <t xml:space="preserve">Juegos llaves allen </t>
  </si>
  <si>
    <t>Llave de torque</t>
  </si>
  <si>
    <t xml:space="preserve">Marco de sierra </t>
  </si>
  <si>
    <t>12"</t>
  </si>
  <si>
    <t xml:space="preserve">Organizador de herramientas </t>
  </si>
  <si>
    <t>Con ruedas, 7 gavetas</t>
  </si>
  <si>
    <t xml:space="preserve">Pala </t>
  </si>
  <si>
    <t>Pelacables</t>
  </si>
  <si>
    <t>Picasal</t>
  </si>
  <si>
    <t>Pistola de aire caliente</t>
  </si>
  <si>
    <t xml:space="preserve">Plomadas </t>
  </si>
  <si>
    <t>225 (gr)</t>
  </si>
  <si>
    <t>Probador de corriente (neón)</t>
  </si>
  <si>
    <t>Punto de marca</t>
  </si>
  <si>
    <t>Remachadora manual</t>
  </si>
  <si>
    <t xml:space="preserve">Set de Alicates </t>
  </si>
  <si>
    <t xml:space="preserve">Universal, de punta y cortantes </t>
  </si>
  <si>
    <t>Set de cajas para herramientas</t>
  </si>
  <si>
    <t>Paletas y cruz</t>
  </si>
  <si>
    <t xml:space="preserve">Set de escuadras talón metálicas </t>
  </si>
  <si>
    <t>Set de extractores de rodamientos</t>
  </si>
  <si>
    <t>Set de lainas de nivelación</t>
  </si>
  <si>
    <t xml:space="preserve">Set de limas plana </t>
  </si>
  <si>
    <t>De diferentes tipos y medidas</t>
  </si>
  <si>
    <t xml:space="preserve">Set de martillos de peña </t>
  </si>
  <si>
    <t>Set de martillos de peña y mecánicos</t>
  </si>
  <si>
    <t>Soplete a gas licuado</t>
  </si>
  <si>
    <t xml:space="preserve">Superficie salvacorte </t>
  </si>
  <si>
    <t>De 1,20 x 0,90 m.</t>
  </si>
  <si>
    <t>Tizadores</t>
  </si>
  <si>
    <t>Tornillo mecánico</t>
  </si>
  <si>
    <t>5"</t>
  </si>
  <si>
    <t>Software de simulador grúa torre</t>
  </si>
  <si>
    <t>Con capacitación</t>
  </si>
  <si>
    <t>REGRIGERACIÓN Y CLIMATIZACIÓN</t>
  </si>
  <si>
    <t>Bomba de presión hidráulica</t>
  </si>
  <si>
    <t>Bomba de vacío</t>
  </si>
  <si>
    <t>Equipo oxiacetilénico</t>
  </si>
  <si>
    <t>Equipo soldadora eléctrica</t>
  </si>
  <si>
    <t xml:space="preserve">Equipo turbo gas </t>
  </si>
  <si>
    <t>Equipos de Nitrógeno</t>
  </si>
  <si>
    <t>G/ 5</t>
  </si>
  <si>
    <t>Hidrolavadora</t>
  </si>
  <si>
    <t>Máquina electrofusión</t>
  </si>
  <si>
    <t>Recuperadora de refrigerante</t>
  </si>
  <si>
    <t xml:space="preserve">Amperímetro </t>
  </si>
  <si>
    <t>Normal, digital y tenazas</t>
  </si>
  <si>
    <t>Balanza digital</t>
  </si>
  <si>
    <t>Para refrigeración</t>
  </si>
  <si>
    <t>Detector de fugas</t>
  </si>
  <si>
    <t>3 metros</t>
  </si>
  <si>
    <t xml:space="preserve">Manómetro </t>
  </si>
  <si>
    <t>Árbol de carga</t>
  </si>
  <si>
    <t>Nivel de burbujas</t>
  </si>
  <si>
    <t>Ohnmetro</t>
  </si>
  <si>
    <t>Regla</t>
  </si>
  <si>
    <t>Termómetro digital</t>
  </si>
  <si>
    <t xml:space="preserve">Transportador </t>
  </si>
  <si>
    <t>Voltímetro</t>
  </si>
  <si>
    <t>Cautín eléctrico</t>
  </si>
  <si>
    <t>Cilindro recuperador</t>
  </si>
  <si>
    <t>Compás</t>
  </si>
  <si>
    <t>Corta tubos</t>
  </si>
  <si>
    <t>Lentes de protección, guantes,  mascarillas, zapatos de seguridad, casco, otros.</t>
  </si>
  <si>
    <t>Juego de dados</t>
  </si>
  <si>
    <t>Milimetros y pulgadas con chicharra</t>
  </si>
  <si>
    <t xml:space="preserve">Juegos de llaves ajustable mordaza lisa </t>
  </si>
  <si>
    <t>Francesa</t>
  </si>
  <si>
    <t>Pluma horquilla</t>
  </si>
  <si>
    <t>Prensa</t>
  </si>
  <si>
    <t>Set de alicates y  picoloros</t>
  </si>
  <si>
    <t>Set de escariadores</t>
  </si>
  <si>
    <t xml:space="preserve">Set de expandidores  </t>
  </si>
  <si>
    <t>Rectos y cónicos</t>
  </si>
  <si>
    <t>Set destornilladores.</t>
  </si>
  <si>
    <t>Soplador de aire</t>
  </si>
  <si>
    <t>Caldera doméstica</t>
  </si>
  <si>
    <t>A gas y pelet</t>
  </si>
  <si>
    <t>Cámara frigorífica</t>
  </si>
  <si>
    <t>Circuito con contactores</t>
  </si>
  <si>
    <t>Normalmente abiertos, mixtos con accesorios eléctricos</t>
  </si>
  <si>
    <t>Circuito de equipo de calefacción</t>
  </si>
  <si>
    <t>Circuito de equipo de ventilación</t>
  </si>
  <si>
    <t>Equipo de climatización</t>
  </si>
  <si>
    <t>Ventana y Split</t>
  </si>
  <si>
    <t>Maqueta de equipo de climatización</t>
  </si>
  <si>
    <t>Maqueta de equipo de refrigeración</t>
  </si>
  <si>
    <t xml:space="preserve">Radiador </t>
  </si>
  <si>
    <t>Diferentes tipos: eficiencia energética, no frost, otros.</t>
  </si>
  <si>
    <t xml:space="preserve">Simulador de circuitos eléctricos  </t>
  </si>
  <si>
    <t>Serie, paralelo y mixtos</t>
  </si>
  <si>
    <t>Diferentes funciones</t>
  </si>
  <si>
    <t>ELECTRICIDAD</t>
  </si>
  <si>
    <t xml:space="preserve">Banco de condensadores </t>
  </si>
  <si>
    <t>Partidor suave</t>
  </si>
  <si>
    <t>Programador lógico de control (PLC)</t>
  </si>
  <si>
    <t>Regulador de factor de potencia</t>
  </si>
  <si>
    <t>Relé programable</t>
  </si>
  <si>
    <t xml:space="preserve">Variador de frecuencia </t>
  </si>
  <si>
    <t>Amperímetro</t>
  </si>
  <si>
    <t>Amperímetro de tenazas</t>
  </si>
  <si>
    <t>Frecuencímetro</t>
  </si>
  <si>
    <t>Medidor de energía</t>
  </si>
  <si>
    <t>Medidor de tierra</t>
  </si>
  <si>
    <t>Megaohmmetro</t>
  </si>
  <si>
    <t xml:space="preserve">Micrómetro </t>
  </si>
  <si>
    <t>Medición conductores eléctricos</t>
  </si>
  <si>
    <t>Nivel de superficie</t>
  </si>
  <si>
    <t>Osciloscopio</t>
  </si>
  <si>
    <t>30 cm</t>
  </si>
  <si>
    <t>Termómetro láser</t>
  </si>
  <si>
    <t xml:space="preserve">Calculadora científica </t>
  </si>
  <si>
    <t xml:space="preserve">Cautín </t>
  </si>
  <si>
    <t>Cortador de tuberías</t>
  </si>
  <si>
    <t xml:space="preserve">Curvadora </t>
  </si>
  <si>
    <t>Tubos de ½” o 16 mm; ¼” o 20 mm.</t>
  </si>
  <si>
    <t xml:space="preserve">Desguarnizador </t>
  </si>
  <si>
    <t xml:space="preserve">Elemento de protección personal, EPP </t>
  </si>
  <si>
    <t>Antiparras, guantes cabritilla, casco, zapatos de seguridad con punta de goma, otros.</t>
  </si>
  <si>
    <t xml:space="preserve">Escalera tijeras </t>
  </si>
  <si>
    <t>De 4 1/2"</t>
  </si>
  <si>
    <t>Extractores de rodamiento</t>
  </si>
  <si>
    <t xml:space="preserve">Grimpiadora </t>
  </si>
  <si>
    <t>Universal, de punta y cortante</t>
  </si>
  <si>
    <t>En mm.</t>
  </si>
  <si>
    <t xml:space="preserve">Juego de destornilladores </t>
  </si>
  <si>
    <t>Punta, paleta y perilleros</t>
  </si>
  <si>
    <t xml:space="preserve">Juego de llaves </t>
  </si>
  <si>
    <t>Punta, corona (mm) y Allen</t>
  </si>
  <si>
    <t>Con hoja de sierra</t>
  </si>
  <si>
    <t xml:space="preserve">Martillo </t>
  </si>
  <si>
    <t xml:space="preserve">Meson de trabajo </t>
  </si>
  <si>
    <t xml:space="preserve">Soplete pistola de calor </t>
  </si>
  <si>
    <t>Portátil de 13 mm.</t>
  </si>
  <si>
    <t>De 18 mm.</t>
  </si>
  <si>
    <t>Para tubos de ½” o 16 mm; ¼” o 20 mm.</t>
  </si>
  <si>
    <t xml:space="preserve">Tornillo mecánico </t>
  </si>
  <si>
    <t>De banco</t>
  </si>
  <si>
    <t xml:space="preserve">Banco de pruebas </t>
  </si>
  <si>
    <t xml:space="preserve">Equipos de calefacción </t>
  </si>
  <si>
    <t>Para armar, desarmar y realizar pruebas de funcionamiento</t>
  </si>
  <si>
    <t>Freno magnético</t>
  </si>
  <si>
    <t>Maqueta de automatización</t>
  </si>
  <si>
    <t xml:space="preserve">Maqueta de ductos y canalizaciones </t>
  </si>
  <si>
    <t>Maqueta de energía solar</t>
  </si>
  <si>
    <t xml:space="preserve">Maqueta de motores </t>
  </si>
  <si>
    <t>Motor monofásico</t>
  </si>
  <si>
    <t>Motor trifásico</t>
  </si>
  <si>
    <t>Muestrario de dispositivos de potencia</t>
  </si>
  <si>
    <t>Sistema de iluminación</t>
  </si>
  <si>
    <t>Distintos tipos de sistemas de iluminación</t>
  </si>
  <si>
    <t>Tablero de control y fuerza</t>
  </si>
  <si>
    <t>Tableros de distribución de alumbrado</t>
  </si>
  <si>
    <t>Trasformador monofásico</t>
  </si>
  <si>
    <t>Trasformador trifásico</t>
  </si>
  <si>
    <t>ELECTRÓNICA</t>
  </si>
  <si>
    <t>Cosenofímetro</t>
  </si>
  <si>
    <t>Luxómetro</t>
  </si>
  <si>
    <t>Multitéster</t>
  </si>
  <si>
    <t xml:space="preserve">Osciloscopio </t>
  </si>
  <si>
    <t>Tacómetro</t>
  </si>
  <si>
    <t>Termómetro contacto</t>
  </si>
  <si>
    <t xml:space="preserve">Tester </t>
  </si>
  <si>
    <t>Punta, cortante, universal, tipo caimán</t>
  </si>
  <si>
    <t>Contactores</t>
  </si>
  <si>
    <t>Desguarnizador</t>
  </si>
  <si>
    <t>Elementos de protección personal</t>
  </si>
  <si>
    <t>Antiparras, guantes para electrónico</t>
  </si>
  <si>
    <t>Extractor de soldadura</t>
  </si>
  <si>
    <t>Finales de carrera</t>
  </si>
  <si>
    <t>HMI pantalla</t>
  </si>
  <si>
    <t xml:space="preserve">Interruptor diferencial  </t>
  </si>
  <si>
    <t>2X25 A-30mA</t>
  </si>
  <si>
    <t xml:space="preserve">Interruptor termomagnético </t>
  </si>
  <si>
    <t>10-16-20- 25 A</t>
  </si>
  <si>
    <t>Llave francesa</t>
  </si>
  <si>
    <t xml:space="preserve">Partidor suave </t>
  </si>
  <si>
    <t>0,5 Hp</t>
  </si>
  <si>
    <t xml:space="preserve">Pistola de aire caliente </t>
  </si>
  <si>
    <t>Punta lógica</t>
  </si>
  <si>
    <t>Relé SSD</t>
  </si>
  <si>
    <t>Set de alicates de precisión</t>
  </si>
  <si>
    <t>Set de destornilladores</t>
  </si>
  <si>
    <t>Set de destornilladores de precisión</t>
  </si>
  <si>
    <t xml:space="preserve">Set de llaves allen </t>
  </si>
  <si>
    <t>Set de llaves punta -corona</t>
  </si>
  <si>
    <t>Set de llaves Torx</t>
  </si>
  <si>
    <t>Taladro de precisión con pedestal</t>
  </si>
  <si>
    <t xml:space="preserve">Taladro pedestal </t>
  </si>
  <si>
    <t>Taladro portátil</t>
  </si>
  <si>
    <t>Temporizadores</t>
  </si>
  <si>
    <t>Variador de frecuencia</t>
  </si>
  <si>
    <t xml:space="preserve">Central domótica </t>
  </si>
  <si>
    <t>Entrenador análogo/digital para simulación de circuitos</t>
  </si>
  <si>
    <t>Para distintas funciones (Central telefónica, video portero, riego automático, otros)</t>
  </si>
  <si>
    <t xml:space="preserve">Estación hidráulica </t>
  </si>
  <si>
    <t xml:space="preserve">Estación neumática </t>
  </si>
  <si>
    <t>Fuente de poder</t>
  </si>
  <si>
    <t>0-30 V / 0-5 A</t>
  </si>
  <si>
    <t>Generador de funciones</t>
  </si>
  <si>
    <t>Kit Fotovoltaico Panel</t>
  </si>
  <si>
    <t>Kit Hidráulica</t>
  </si>
  <si>
    <t>Kit Neumática SMC</t>
  </si>
  <si>
    <t>Lego NTX</t>
  </si>
  <si>
    <t>Maqueta didáctica PLC</t>
  </si>
  <si>
    <t>12V - 24V DC</t>
  </si>
  <si>
    <t xml:space="preserve">Motor trifásico </t>
  </si>
  <si>
    <t>Jaula de ardilla, rotor bobinado</t>
  </si>
  <si>
    <t xml:space="preserve">Placas  de cobre perforadas </t>
  </si>
  <si>
    <t xml:space="preserve">Distintos tamaños </t>
  </si>
  <si>
    <t>Placas para montaje electrónico</t>
  </si>
  <si>
    <t>Programador lógico PLC</t>
  </si>
  <si>
    <t xml:space="preserve">Transformador </t>
  </si>
  <si>
    <t>220/24v con punto medio</t>
  </si>
  <si>
    <t>DIBUJO TÉCNICO</t>
  </si>
  <si>
    <t xml:space="preserve"> DIBUJO TÉCNICO</t>
  </si>
  <si>
    <t>Computador para diseño gráfico</t>
  </si>
  <si>
    <t>Apto para ejecutar todos los software de la especialidad</t>
  </si>
  <si>
    <t>Impresora multifuncional láser color</t>
  </si>
  <si>
    <t xml:space="preserve">Mesones de trabajo  </t>
  </si>
  <si>
    <t>De madera (1 mt. de ancho x 3 mts.  Por 1.20  mt. de alto)</t>
  </si>
  <si>
    <t>Tamaño mínimo 90 cm.</t>
  </si>
  <si>
    <t xml:space="preserve">Taburetes </t>
  </si>
  <si>
    <t>Tableros de dibujo</t>
  </si>
  <si>
    <t>Compás de precisión</t>
  </si>
  <si>
    <t>Goniómetro</t>
  </si>
  <si>
    <t xml:space="preserve">Medidor distancia óptico </t>
  </si>
  <si>
    <t>Láser</t>
  </si>
  <si>
    <t>Niveles carpinteros</t>
  </si>
  <si>
    <t>Odómetro</t>
  </si>
  <si>
    <t>Plomada</t>
  </si>
  <si>
    <t xml:space="preserve">Regla metálica </t>
  </si>
  <si>
    <t>30 cm., 60 cm., 1 mt.</t>
  </si>
  <si>
    <t>Regla T</t>
  </si>
  <si>
    <t>Regleta</t>
  </si>
  <si>
    <t>Set escuadras</t>
  </si>
  <si>
    <t>Taquímetro</t>
  </si>
  <si>
    <t xml:space="preserve">Cajas organizadoras </t>
  </si>
  <si>
    <t>De plástico, para guardar material</t>
  </si>
  <si>
    <t xml:space="preserve">Cutter </t>
  </si>
  <si>
    <t>Cuchillos cartoneros grandes</t>
  </si>
  <si>
    <t xml:space="preserve">Disco duro </t>
  </si>
  <si>
    <t>1 TB</t>
  </si>
  <si>
    <t>Antiparras, casco de seguridad, guantes para manipular accesorios mecánicos, otros.</t>
  </si>
  <si>
    <t>Ingletadora</t>
  </si>
  <si>
    <t>Punta y corona</t>
  </si>
  <si>
    <t xml:space="preserve">Pendrive </t>
  </si>
  <si>
    <t>16 a 32 GB</t>
  </si>
  <si>
    <t xml:space="preserve">Salva corte </t>
  </si>
  <si>
    <t>Protección para mesa, formato A1</t>
  </si>
  <si>
    <t>Set de cerchas</t>
  </si>
  <si>
    <t>Set de llaves hexagonales</t>
  </si>
  <si>
    <t>Taladro manual</t>
  </si>
  <si>
    <t>Tecnígrafos</t>
  </si>
  <si>
    <t>Trípode</t>
  </si>
  <si>
    <t>GRÁFICA</t>
  </si>
  <si>
    <t xml:space="preserve">Computador </t>
  </si>
  <si>
    <t>Cosedora de alambre</t>
  </si>
  <si>
    <t>CTP (Computer to Plate) con equipo de climatización</t>
  </si>
  <si>
    <t>Con extracción de aire</t>
  </si>
  <si>
    <t>Hotmelera</t>
  </si>
  <si>
    <t>Impresora flexográfica</t>
  </si>
  <si>
    <t>Impresora offset</t>
  </si>
  <si>
    <t>Impresora serigráfica</t>
  </si>
  <si>
    <t>Impresora tecnología digital Inkjet</t>
  </si>
  <si>
    <t>Impresora tecnología digital láser</t>
  </si>
  <si>
    <t>Impresora tipográfica</t>
  </si>
  <si>
    <t>Máquina hotstamping</t>
  </si>
  <si>
    <t>Máquina plisadora</t>
  </si>
  <si>
    <t>Máquina pre picadora</t>
  </si>
  <si>
    <t>Máquina termo laminadora</t>
  </si>
  <si>
    <t>Máquina troqueladora</t>
  </si>
  <si>
    <t xml:space="preserve">Planchón para sublimación </t>
  </si>
  <si>
    <t>Curvo y plano</t>
  </si>
  <si>
    <t>Plotter de corte</t>
  </si>
  <si>
    <t xml:space="preserve">Prensa satinadora </t>
  </si>
  <si>
    <t>Para encuadernación</t>
  </si>
  <si>
    <t>Conductímetro</t>
  </si>
  <si>
    <t>Copa Ford</t>
  </si>
  <si>
    <t>Copa Zan</t>
  </si>
  <si>
    <t>Densitómetro de plancha</t>
  </si>
  <si>
    <t>Espectrofotómetro</t>
  </si>
  <si>
    <t>Micrómetro</t>
  </si>
  <si>
    <t>PHmetro</t>
  </si>
  <si>
    <t xml:space="preserve">Reglas metálicas </t>
  </si>
  <si>
    <t>De 30 cm., 60 cm. y 1 mt.</t>
  </si>
  <si>
    <t>Aceiteras</t>
  </si>
  <si>
    <t>Anilladora doble cero</t>
  </si>
  <si>
    <t>Cabina de iluminación estandarizada</t>
  </si>
  <si>
    <t xml:space="preserve">Contenedores de residuos </t>
  </si>
  <si>
    <t>Para papel, metales, tintas, solventes, géneros, otros.</t>
  </si>
  <si>
    <t>Cuchillo cartonero</t>
  </si>
  <si>
    <t>Lentes de protección, guantes térmicos, guantes de látex, mascarillas, zapatos de seguridad, otros.</t>
  </si>
  <si>
    <t>Engrapadora</t>
  </si>
  <si>
    <t>Graseras macho y hembra</t>
  </si>
  <si>
    <t>Guillotina</t>
  </si>
  <si>
    <t xml:space="preserve">Llave de tubo </t>
  </si>
  <si>
    <t>Diversas medidas</t>
  </si>
  <si>
    <t>Martillo de goma</t>
  </si>
  <si>
    <t>Set alicates</t>
  </si>
  <si>
    <t xml:space="preserve">Set de espátulas </t>
  </si>
  <si>
    <t>Plásticas y metálicas</t>
  </si>
  <si>
    <t>Set de llaves de punta</t>
  </si>
  <si>
    <t>Set llaves Allen</t>
  </si>
  <si>
    <t>Sierra caladora de pedestal</t>
  </si>
  <si>
    <t>Sierra caladora portátil</t>
  </si>
  <si>
    <t xml:space="preserve">Software de troquel </t>
  </si>
  <si>
    <t xml:space="preserve">Software gráfico de diagramación </t>
  </si>
  <si>
    <t xml:space="preserve">Software gráfico de dibujo vectorial </t>
  </si>
  <si>
    <t xml:space="preserve">Software gráfico de edición y retoques de imágenes </t>
  </si>
  <si>
    <t>Software para generación del archivo PDF</t>
  </si>
  <si>
    <t>Software para imposición digital</t>
  </si>
  <si>
    <t>SERVICIOS DE HOTELERÍA</t>
  </si>
  <si>
    <t xml:space="preserve"> SERVICIOS DE HOTELERÍA</t>
  </si>
  <si>
    <t>Aspiradora semi-industrial</t>
  </si>
  <si>
    <t>Cafetera</t>
  </si>
  <si>
    <t>Equipo de amplificación</t>
  </si>
  <si>
    <t>Máquina lavadora</t>
  </si>
  <si>
    <t>Máquina secadora</t>
  </si>
  <si>
    <t>Plancha a vapor</t>
  </si>
  <si>
    <t>Rodillo plancha fácil</t>
  </si>
  <si>
    <t>Teléfono</t>
  </si>
  <si>
    <t>Televisor</t>
  </si>
  <si>
    <t>Artículos de baño</t>
  </si>
  <si>
    <t>Espejos, toallas, piso de baño, jaboneras, otros.</t>
  </si>
  <si>
    <t>Artículos de ornamentación</t>
  </si>
  <si>
    <t>Candelabros, cuadros , floreros, otros.</t>
  </si>
  <si>
    <t xml:space="preserve">Artículos deportivos </t>
  </si>
  <si>
    <t>Para actividades deportivas; mallas futbol, voleibol, pelotas, cuerdas, ula ula, otros.</t>
  </si>
  <si>
    <t>Audífonos para módulo de inglés</t>
  </si>
  <si>
    <t>Banderas para guiado de grupos turísticos</t>
  </si>
  <si>
    <t>Botiquín primeros auxilios</t>
  </si>
  <si>
    <t>Canasto para ropa</t>
  </si>
  <si>
    <t>Carro para servicios de habitaciones</t>
  </si>
  <si>
    <t>Chaleco identificatorio para guiado de turistas</t>
  </si>
  <si>
    <t>Distinto color entre cada grupo. (Símil chaleco  auto o petos de futbol)</t>
  </si>
  <si>
    <t>Cortinas para eventos y habitación</t>
  </si>
  <si>
    <t>Copas para agua, vino blanco, vino tinto, copa flauta, copa martini, copa coñac, copa shot, vasos tumble largo y corto, decantador de vino, otros.</t>
  </si>
  <si>
    <t xml:space="preserve">Estaciones de trabajo </t>
  </si>
  <si>
    <t>Simulación para atención de clientes  (Front desk)</t>
  </si>
  <si>
    <t>Juegos de salón</t>
  </si>
  <si>
    <t>Diversos: naipe inglés, naipe español, dominó, ajedrez, lotería, otros.</t>
  </si>
  <si>
    <t>Manteles, servilletas, individuales, camino de mesas, protector de mesa, fundas para sillas, otros.</t>
  </si>
  <si>
    <t>Micrófono inalámbrico</t>
  </si>
  <si>
    <t>Moledora de café</t>
  </si>
  <si>
    <t>Mueble dispensador de folletos turísticos</t>
  </si>
  <si>
    <t>Mueble para guardar vajilla, cristalería, cubertería, mantelería, de cama y baño.</t>
  </si>
  <si>
    <t>Muebles para dormitorio</t>
  </si>
  <si>
    <t>Camas, velador, lámparas, escritorio, frigo bar, alfombras, otros.</t>
  </si>
  <si>
    <t>Radio de comunicación</t>
  </si>
  <si>
    <t>Set de ropa de cama hotelera</t>
  </si>
  <si>
    <t>Acorde a tamaño de cama. Almohadas, sábanas, fundas, protector de colchón, frazadas, plumón, covertor,otros.</t>
  </si>
  <si>
    <t>Set para coctelería</t>
  </si>
  <si>
    <t>Coctelera, jarro medidor, poruña, tenazas para hielo, otros.</t>
  </si>
  <si>
    <t>Set para eventos</t>
  </si>
  <si>
    <t>Sillas, mesas (diferentes tamaños), mesones, testera, manteles, otros</t>
  </si>
  <si>
    <t>Silbatos</t>
  </si>
  <si>
    <t xml:space="preserve">Vajilla </t>
  </si>
  <si>
    <t>Platos entrada, fondo y postre, plato y taza para té y café, pocillos salseros, azucarero, cafetero, bandejas antideslizante, otros.</t>
  </si>
  <si>
    <t>Software de Aprendizaje del Inglés</t>
  </si>
  <si>
    <t>Software: Sistema de reservas</t>
  </si>
  <si>
    <t>SERVICIOS DE TURISMO</t>
  </si>
  <si>
    <t>Parlante inalámbrico con bluetooth</t>
  </si>
  <si>
    <t>Brújula</t>
  </si>
  <si>
    <t>Dispositivo GPS de navegación satelital</t>
  </si>
  <si>
    <t>Con brújula, altímetro, barímetro, acelerómetro, otros.</t>
  </si>
  <si>
    <t>Camilla portátil</t>
  </si>
  <si>
    <t>Chalecos identificatorios para guiado de turistas</t>
  </si>
  <si>
    <t>Cuello de inmovilización</t>
  </si>
  <si>
    <t xml:space="preserve">Estación de trabajo </t>
  </si>
  <si>
    <t>Simulación de oficina de turismo</t>
  </si>
  <si>
    <t xml:space="preserve">Intercomunicadores </t>
  </si>
  <si>
    <t>Walkie Talkie</t>
  </si>
  <si>
    <t>Linternas frontales</t>
  </si>
  <si>
    <t>Mantas térmicas</t>
  </si>
  <si>
    <t>Megáfono</t>
  </si>
  <si>
    <t>Muñeco reanimación</t>
  </si>
  <si>
    <t>Silbato de seguridad</t>
  </si>
  <si>
    <t>Software Sistema de Reservas</t>
  </si>
  <si>
    <t>FORESTAL</t>
  </si>
  <si>
    <t>Ahoyadora</t>
  </si>
  <si>
    <t>BT 130</t>
  </si>
  <si>
    <t>Camara fotográfica</t>
  </si>
  <si>
    <t xml:space="preserve">Desbrozadora  </t>
  </si>
  <si>
    <t>MS 280</t>
  </si>
  <si>
    <t>Equipo de radio comunicación</t>
  </si>
  <si>
    <t>Horno para secado de semillas</t>
  </si>
  <si>
    <t xml:space="preserve">Maquina afiladora de cadena </t>
  </si>
  <si>
    <t xml:space="preserve">Monocultivador </t>
  </si>
  <si>
    <t>6,5 HP</t>
  </si>
  <si>
    <t xml:space="preserve">Motobomba </t>
  </si>
  <si>
    <t>2"</t>
  </si>
  <si>
    <t xml:space="preserve">Motosierra  </t>
  </si>
  <si>
    <t>MS 250</t>
  </si>
  <si>
    <t>Palanca de volteo con gancho</t>
  </si>
  <si>
    <t>Remachador de cadena</t>
  </si>
  <si>
    <t>Clinómetro</t>
  </si>
  <si>
    <t xml:space="preserve">Estación meteorológica </t>
  </si>
  <si>
    <t>3, 10 y 100 mt.</t>
  </si>
  <si>
    <t>Forcípulas</t>
  </si>
  <si>
    <t>Para cálculo de área</t>
  </si>
  <si>
    <t>Hipsómetro</t>
  </si>
  <si>
    <t>Huincha diamétrica</t>
  </si>
  <si>
    <t>Planímetro</t>
  </si>
  <si>
    <t xml:space="preserve">Tamices </t>
  </si>
  <si>
    <t>Para análisis granulométricos y separación de semillas</t>
  </si>
  <si>
    <t>Vara telescópica</t>
  </si>
  <si>
    <t>Antorcha de incendio</t>
  </si>
  <si>
    <t>Azadones</t>
  </si>
  <si>
    <t>Bomba de espalda para combate de incendio</t>
  </si>
  <si>
    <t>Bomba manual para petróleo</t>
  </si>
  <si>
    <t>Camilla</t>
  </si>
  <si>
    <t>Cápsulas petri</t>
  </si>
  <si>
    <t>Cinturón porta herramientas</t>
  </si>
  <si>
    <t xml:space="preserve">Cuña volteo </t>
  </si>
  <si>
    <t>8" y 10"</t>
  </si>
  <si>
    <t>Elementos de protección personal, EPP, de cosechador y fumigador</t>
  </si>
  <si>
    <t>Casco con legionario, máscara forestal, protector auditivo, antiparras, zapato de seguridad, pantalón anticorte, guantes, protector solar, chaleco reflectante, otros.</t>
  </si>
  <si>
    <t>Elementos de seguridad, EPP, para combate de incendio</t>
  </si>
  <si>
    <t>Casco, antiparras, ropa y zapatos para combate de incendio, otros.</t>
  </si>
  <si>
    <t>Esmeril manual</t>
  </si>
  <si>
    <t>4.5 “</t>
  </si>
  <si>
    <t>Hachas</t>
  </si>
  <si>
    <t>Pulaski y lomo liso</t>
  </si>
  <si>
    <t xml:space="preserve">Juego de dados  </t>
  </si>
  <si>
    <t>6 a 32 mm.</t>
  </si>
  <si>
    <t xml:space="preserve">Juego de llaves punta corona </t>
  </si>
  <si>
    <t xml:space="preserve">Llave dinamómetro </t>
  </si>
  <si>
    <t>Lupa electrónica</t>
  </si>
  <si>
    <t>Palas</t>
  </si>
  <si>
    <t>Forestales y combate de incendios</t>
  </si>
  <si>
    <t>Pinza</t>
  </si>
  <si>
    <t xml:space="preserve">Pitón y manguera para salida </t>
  </si>
  <si>
    <t>2 pulgadas</t>
  </si>
  <si>
    <t xml:space="preserve">Podadora de altura </t>
  </si>
  <si>
    <t>HT 101</t>
  </si>
  <si>
    <t>Rastrillos</t>
  </si>
  <si>
    <t xml:space="preserve">Rozones </t>
  </si>
  <si>
    <t xml:space="preserve">Serruchos podar </t>
  </si>
  <si>
    <t>Tipo cola de zorro</t>
  </si>
  <si>
    <t xml:space="preserve">Taladro de incremento </t>
  </si>
  <si>
    <t xml:space="preserve">Tijera de poda </t>
  </si>
  <si>
    <t>Invernadero semi automatizado</t>
  </si>
  <si>
    <t>MUEBLES Y TERMINACIONES DE LA MADERA</t>
  </si>
  <si>
    <t>Cabina para aplicación de pinturas, tintas y barnices</t>
  </si>
  <si>
    <t>Carro transpaleta</t>
  </si>
  <si>
    <t>Compresor</t>
  </si>
  <si>
    <t xml:space="preserve">150 libras </t>
  </si>
  <si>
    <t>Esmeril afilador</t>
  </si>
  <si>
    <t>Extractor portátil de viruta</t>
  </si>
  <si>
    <t>Fresadora  tupí manual eléctrica</t>
  </si>
  <si>
    <t xml:space="preserve">Máquina cepilladora </t>
  </si>
  <si>
    <t xml:space="preserve">Pistola de aire comprimido </t>
  </si>
  <si>
    <t>Para aplicación de pinturas, tintas y barnices</t>
  </si>
  <si>
    <t>Para secado de pinturas y barnices</t>
  </si>
  <si>
    <t xml:space="preserve">Sierra circular </t>
  </si>
  <si>
    <t>De brazo radial</t>
  </si>
  <si>
    <t>De mesa escuadradora</t>
  </si>
  <si>
    <t>Sierra huincha</t>
  </si>
  <si>
    <t>Taladro eléctrico de pedestal</t>
  </si>
  <si>
    <t>Torno para madera</t>
  </si>
  <si>
    <t xml:space="preserve">Calibrador de elementos de corte </t>
  </si>
  <si>
    <t xml:space="preserve">Copa Ford </t>
  </si>
  <si>
    <t>Para medición de viscosidad</t>
  </si>
  <si>
    <t xml:space="preserve">Escuadras </t>
  </si>
  <si>
    <t>Flexómetro o cinta métrica</t>
  </si>
  <si>
    <t>Nivel manual</t>
  </si>
  <si>
    <t>Xilohigrómetro</t>
  </si>
  <si>
    <t>Atornillador eléctrico inalámbrico</t>
  </si>
  <si>
    <t>Brochas y rodillos</t>
  </si>
  <si>
    <t>Cepillo manual eléctrico</t>
  </si>
  <si>
    <t>Cepillo o garlopa manual</t>
  </si>
  <si>
    <t>Corchetera industrial</t>
  </si>
  <si>
    <t xml:space="preserve">I </t>
  </si>
  <si>
    <t>Zapatos de seguridad, casco, protector auditivo, protector facial, mascarillas respiratoria, guantes, otros.</t>
  </si>
  <si>
    <t>Encoladora manual de rodillo</t>
  </si>
  <si>
    <t>Fresadora tupí manual eléctrica</t>
  </si>
  <si>
    <t>Lijadoras manuales</t>
  </si>
  <si>
    <t>Eléctrica de banda, eléctrica orbital y eléctrica roto orbital</t>
  </si>
  <si>
    <t>Limas y escofinas</t>
  </si>
  <si>
    <t>Martillo para clavos</t>
  </si>
  <si>
    <t>Martillo tapiceros</t>
  </si>
  <si>
    <t>Mazo de madera o martillo de goma</t>
  </si>
  <si>
    <t>Prensa C</t>
  </si>
  <si>
    <t>Prensa para marcos</t>
  </si>
  <si>
    <t xml:space="preserve">Prensa rápida </t>
  </si>
  <si>
    <t>De 10 o 12 "</t>
  </si>
  <si>
    <t xml:space="preserve">Prensa sargento </t>
  </si>
  <si>
    <t>De 12"</t>
  </si>
  <si>
    <t>Serrucho manual carpintero</t>
  </si>
  <si>
    <t>Diferentes medidas y formas</t>
  </si>
  <si>
    <t xml:space="preserve">Set de escoplos </t>
  </si>
  <si>
    <t xml:space="preserve">Diferentes medidas </t>
  </si>
  <si>
    <t xml:space="preserve">Set de formones </t>
  </si>
  <si>
    <t xml:space="preserve">Set de gubias </t>
  </si>
  <si>
    <t>Sierra caladora eléctrica</t>
  </si>
  <si>
    <t>Sierra circular eléctrica</t>
  </si>
  <si>
    <t>Sierra manual de arco</t>
  </si>
  <si>
    <t>Taladro portátil eléctrico</t>
  </si>
  <si>
    <t>Tenaza y alicate</t>
  </si>
  <si>
    <t>Tizador</t>
  </si>
  <si>
    <t>Software de la especialidad</t>
  </si>
  <si>
    <t>ACUICULTURA</t>
  </si>
  <si>
    <t xml:space="preserve"> ACUICULTURA</t>
  </si>
  <si>
    <t xml:space="preserve">Bomba de vacío </t>
  </si>
  <si>
    <t>Bomba sentina</t>
  </si>
  <si>
    <t xml:space="preserve">Carro de arrastre </t>
  </si>
  <si>
    <t>Para las lanchas</t>
  </si>
  <si>
    <t xml:space="preserve">Compresor </t>
  </si>
  <si>
    <t>9,9 hp. Certificado por la DGTM y MM</t>
  </si>
  <si>
    <t xml:space="preserve">Destilador </t>
  </si>
  <si>
    <t>Equipo compresor cargado de botella</t>
  </si>
  <si>
    <t>Alimentada por batería de 12 volt</t>
  </si>
  <si>
    <t>Esmeril</t>
  </si>
  <si>
    <t>Grúa horquilla</t>
  </si>
  <si>
    <t>Lancha para tripulación</t>
  </si>
  <si>
    <t>Con carro de arrastre</t>
  </si>
  <si>
    <t>Motor  fuera de borda</t>
  </si>
  <si>
    <t>50hp, 4 tiempos o superior</t>
  </si>
  <si>
    <t xml:space="preserve">Pediluvio </t>
  </si>
  <si>
    <t>Piscina de fibra</t>
  </si>
  <si>
    <t xml:space="preserve">Rectangular de 10 mt. largo x 4 de ancho y 3 de profundidad </t>
  </si>
  <si>
    <t xml:space="preserve">Refrigerador </t>
  </si>
  <si>
    <t>Sierra circular</t>
  </si>
  <si>
    <t>Soldadoras</t>
  </si>
  <si>
    <t xml:space="preserve">Acuario de vidrio </t>
  </si>
  <si>
    <t>Cámara de conteo</t>
  </si>
  <si>
    <t>Controlador manual 4 dígitos</t>
  </si>
  <si>
    <t>Disco Secchi</t>
  </si>
  <si>
    <t xml:space="preserve">Electrodo mediciones </t>
  </si>
  <si>
    <t>TAN, NO2, NO3</t>
  </si>
  <si>
    <t>Hemacetómetro</t>
  </si>
  <si>
    <t>Ictiómetro</t>
  </si>
  <si>
    <t>Microscipio digital</t>
  </si>
  <si>
    <t>Oxigenómetro</t>
  </si>
  <si>
    <t>Phmetro</t>
  </si>
  <si>
    <t>Profundímetro</t>
  </si>
  <si>
    <t>Salinómetro</t>
  </si>
  <si>
    <t>Alicate</t>
  </si>
  <si>
    <t xml:space="preserve">Bandeja plástica </t>
  </si>
  <si>
    <t xml:space="preserve"> “o de calidad similar o superior”.</t>
  </si>
  <si>
    <t xml:space="preserve">Bidón </t>
  </si>
  <si>
    <t>Diferentes medidas (5, 10 litros)</t>
  </si>
  <si>
    <t>Binocular</t>
  </si>
  <si>
    <t>Boyas</t>
  </si>
  <si>
    <t>Caja</t>
  </si>
  <si>
    <t xml:space="preserve">Cubreobjetos, portaobjetos </t>
  </si>
  <si>
    <t>Carro plástico</t>
  </si>
  <si>
    <t>Destornillador</t>
  </si>
  <si>
    <t>Elementos de protección personal EPP</t>
  </si>
  <si>
    <t>Guantes, lentes de seguridad, Máscara fotosensible, otros.</t>
  </si>
  <si>
    <t xml:space="preserve">Equipos de buceo </t>
  </si>
  <si>
    <t xml:space="preserve">Aletas, mascarillas, snorkel, botines, cinturón de lastre, botellas de buceo, estanque de oxígeno, manguera de buceo certificada, chaleco compensador, regulador autónomo con válvula de retención y conectores a compresor, respirador artificial para buceo, otros. </t>
  </si>
  <si>
    <t>Gradilla</t>
  </si>
  <si>
    <t xml:space="preserve">Hisopos </t>
  </si>
  <si>
    <t>Juegos de llaves y dados</t>
  </si>
  <si>
    <t>Lavatorio</t>
  </si>
  <si>
    <t>Con agua caliente y fría</t>
  </si>
  <si>
    <t xml:space="preserve">Lupa estereoscópica </t>
  </si>
  <si>
    <t xml:space="preserve">Matraz </t>
  </si>
  <si>
    <t>Aforada y Entermeyer</t>
  </si>
  <si>
    <t>Placa petri</t>
  </si>
  <si>
    <t>Probeta</t>
  </si>
  <si>
    <t>Rueda conteo</t>
  </si>
  <si>
    <t>Set de disección</t>
  </si>
  <si>
    <t xml:space="preserve">Set de muestreo </t>
  </si>
  <si>
    <t xml:space="preserve">Set de tamices </t>
  </si>
  <si>
    <t>Vaso precipitado</t>
  </si>
  <si>
    <t>Cuello cervical</t>
  </si>
  <si>
    <t xml:space="preserve">Estanque de acopio </t>
  </si>
  <si>
    <t>5000 litros para agua dulce y salada</t>
  </si>
  <si>
    <t>Estanques de cultivo</t>
  </si>
  <si>
    <t>Con sistema de recirculación de  5.000 a 10.000 litros.</t>
  </si>
  <si>
    <t>Fantoma adulto</t>
  </si>
  <si>
    <t>Sistema captación Agua de mar</t>
  </si>
  <si>
    <t>Sistema cultivo agua dulce</t>
  </si>
  <si>
    <t xml:space="preserve">Sistema de aireación </t>
  </si>
  <si>
    <t>Sistema de cultivo de larvas de moluscos</t>
  </si>
  <si>
    <t>Sistema de cultivo microalgas completo</t>
  </si>
  <si>
    <t>Sistema reproducción de moluscos</t>
  </si>
  <si>
    <t>Software de producción</t>
  </si>
  <si>
    <t>OPERACIONES PORTUARIAS</t>
  </si>
  <si>
    <t>Contenedores</t>
  </si>
  <si>
    <t>20" y 40" DRY</t>
  </si>
  <si>
    <t>Equipo VHF</t>
  </si>
  <si>
    <t>Banda marina</t>
  </si>
  <si>
    <t>Elementos de sujeción y anclaje</t>
  </si>
  <si>
    <t>Estrobos, esligas, tensores, grilletas, cadenas, barillas, otros.</t>
  </si>
  <si>
    <t>Equipo de protección personal, EPP</t>
  </si>
  <si>
    <t>Casco, zapatos de seguridad, guantes, antiparras, buzo de trabajo, arnés, mascarilla, bloqueador solar, otros.</t>
  </si>
  <si>
    <t xml:space="preserve">Botiquín de primeros auxilios </t>
  </si>
  <si>
    <t>Señalética</t>
  </si>
  <si>
    <t>Vías de evacuación, extintores, flechas, elementos de seguridad, otros.</t>
  </si>
  <si>
    <t>Sofware de manejo de bodegas portuarias</t>
  </si>
  <si>
    <t>Sofware de estiba y desestiba</t>
  </si>
  <si>
    <t>PESQUERÍA</t>
  </si>
  <si>
    <t xml:space="preserve"> PESQUERIA</t>
  </si>
  <si>
    <t>Bote auxiliar</t>
  </si>
  <si>
    <t>Embarcación</t>
  </si>
  <si>
    <t>10 mts. de eslora mínimo, con su respectiva propulsión y equipada para pesca</t>
  </si>
  <si>
    <t>Equipos de levante</t>
  </si>
  <si>
    <t>Tales como: winche eléctrico, tecle, cabrestante de bote, poleas, engranajes, aparejos, virador de linea, otros.</t>
  </si>
  <si>
    <t xml:space="preserve">Generador eléctrico </t>
  </si>
  <si>
    <t>2.5 kw - 220V - 10A</t>
  </si>
  <si>
    <t>Kayak</t>
  </si>
  <si>
    <t>Con remos de madera</t>
  </si>
  <si>
    <t xml:space="preserve">Motor fuera de borda </t>
  </si>
  <si>
    <t xml:space="preserve">Tamaño apropiado a la embarcación </t>
  </si>
  <si>
    <t xml:space="preserve">Set de ancla </t>
  </si>
  <si>
    <t xml:space="preserve">Ecosonda </t>
  </si>
  <si>
    <t xml:space="preserve">Fonendoscopio </t>
  </si>
  <si>
    <t>GPS</t>
  </si>
  <si>
    <t xml:space="preserve">Para navegación marítima </t>
  </si>
  <si>
    <t>Instrumentos de navegación manual</t>
  </si>
  <si>
    <t>Compás de punta seca, brújula, compás digital, sextante, otros.</t>
  </si>
  <si>
    <t>Medidor de glicemia</t>
  </si>
  <si>
    <t>Microscopio digital</t>
  </si>
  <si>
    <t>Profundimetro</t>
  </si>
  <si>
    <t>Para medición de temperatura del mar</t>
  </si>
  <si>
    <t>Tomador de presión arterial</t>
  </si>
  <si>
    <t>Universal, cortante</t>
  </si>
  <si>
    <t>Aros salvavidas</t>
  </si>
  <si>
    <t>Artes de pesca</t>
  </si>
  <si>
    <t>Linea de pesca, trampa de pesca, anclote, fondeos, otros.</t>
  </si>
  <si>
    <t>Bidón</t>
  </si>
  <si>
    <t>Binoculares</t>
  </si>
  <si>
    <t xml:space="preserve">Boya </t>
  </si>
  <si>
    <t>Botiquin de primeros auxilios</t>
  </si>
  <si>
    <t xml:space="preserve">Cadenas </t>
  </si>
  <si>
    <t xml:space="preserve">Cuchillo punta roma </t>
  </si>
  <si>
    <t>Delantal</t>
  </si>
  <si>
    <t>De hule</t>
  </si>
  <si>
    <t>Casco, lentes de seguridad, tapones auditivos, guantes de hilo,botas de agua, chalecos salvavidas, guantes, otros.</t>
  </si>
  <si>
    <t xml:space="preserve">Disco de corte, desbaste </t>
  </si>
  <si>
    <t>Extintor</t>
  </si>
  <si>
    <t>Flotadores</t>
  </si>
  <si>
    <t>Paleta y cruz</t>
  </si>
  <si>
    <t>Mm y pulgadas punta, corona, allen, francesa, torque, golpe</t>
  </si>
  <si>
    <t xml:space="preserve">Limas </t>
  </si>
  <si>
    <t xml:space="preserve">Napoleón </t>
  </si>
  <si>
    <t>De corte</t>
  </si>
  <si>
    <t>Red de monofilamento</t>
  </si>
  <si>
    <t>Según requerimiento</t>
  </si>
  <si>
    <t>Ropa de agua</t>
  </si>
  <si>
    <t xml:space="preserve">Señalética </t>
  </si>
  <si>
    <t>Para destacar sectores</t>
  </si>
  <si>
    <t xml:space="preserve">Set de brocas </t>
  </si>
  <si>
    <t xml:space="preserve">Mm y pulgadas, para distintos materiales </t>
  </si>
  <si>
    <t xml:space="preserve">Soplete </t>
  </si>
  <si>
    <t>Taladro</t>
  </si>
  <si>
    <t>Software de diseño redes de arrastre</t>
  </si>
  <si>
    <t>Software  operación del diseño</t>
  </si>
  <si>
    <t>TRIPULACIÓN DE NAVES MERCANTES Y ESPECIALES</t>
  </si>
  <si>
    <t>Cizalla punzadora</t>
  </si>
  <si>
    <t xml:space="preserve">Dobladora de tubos </t>
  </si>
  <si>
    <t>Con microprocesador programable</t>
  </si>
  <si>
    <t>Equipo de soldar por punto</t>
  </si>
  <si>
    <t xml:space="preserve">Equipos de comunicación </t>
  </si>
  <si>
    <t>Intercomunicador (marítimas NAVTEX, HF)</t>
  </si>
  <si>
    <t>Guillotina hidráulica de cortina</t>
  </si>
  <si>
    <t>Kit pistola alta presión</t>
  </si>
  <si>
    <t xml:space="preserve">Máquina  de corte </t>
  </si>
  <si>
    <t>Por plasma y oxigas con soporte, mangueras, reguladores de presión</t>
  </si>
  <si>
    <t xml:space="preserve">Máquina de soldar </t>
  </si>
  <si>
    <t>MIG, TIG, CC/CA</t>
  </si>
  <si>
    <t xml:space="preserve">Motor </t>
  </si>
  <si>
    <t>Diesel 200 Hp</t>
  </si>
  <si>
    <t xml:space="preserve">Pantografo para corte </t>
  </si>
  <si>
    <t xml:space="preserve">Remachadora </t>
  </si>
  <si>
    <t>Torno</t>
  </si>
  <si>
    <t>Compaces de punta seca</t>
  </si>
  <si>
    <t>Cuenta hilo</t>
  </si>
  <si>
    <t>Durómetro</t>
  </si>
  <si>
    <t>Escuadras graduadas</t>
  </si>
  <si>
    <t>Nivel manguera</t>
  </si>
  <si>
    <t>Niveles de tres aguas</t>
  </si>
  <si>
    <t>Plantilla afilado universal</t>
  </si>
  <si>
    <t>Reglas paralelas</t>
  </si>
  <si>
    <t>Reloj carátula</t>
  </si>
  <si>
    <t xml:space="preserve">Universal, corte y tipo caimán </t>
  </si>
  <si>
    <t>Arenero</t>
  </si>
  <si>
    <t xml:space="preserve">Cinceles </t>
  </si>
  <si>
    <t>Combo</t>
  </si>
  <si>
    <t>Elementos de proteccion personal, EPP</t>
  </si>
  <si>
    <t>Antiparra, protector facial, casaca de cuero, coleto, gafa policarbonato, guante cabritilla, máscara para pintar con filtro, polainas, tapones auditivos, otros.</t>
  </si>
  <si>
    <t xml:space="preserve">Escobilla de acero </t>
  </si>
  <si>
    <t xml:space="preserve">Esmeril angular </t>
  </si>
  <si>
    <t xml:space="preserve">Con disco de corte de 7 pulgadas </t>
  </si>
  <si>
    <t xml:space="preserve">Estanque </t>
  </si>
  <si>
    <t>500 litros</t>
  </si>
  <si>
    <t xml:space="preserve">Juego de brocas </t>
  </si>
  <si>
    <t xml:space="preserve">En milímetros y pulgadas para distintos niveles </t>
  </si>
  <si>
    <t>Juego de letras de golpe</t>
  </si>
  <si>
    <t>Punta, corona, allen, francesa, torque. En milímetros y pulgadas.</t>
  </si>
  <si>
    <t xml:space="preserve">Maceta </t>
  </si>
  <si>
    <t>Plastica y goma</t>
  </si>
  <si>
    <t>Marco de sierra</t>
  </si>
  <si>
    <t>Martillos</t>
  </si>
  <si>
    <t xml:space="preserve">Peña, pica escoria </t>
  </si>
  <si>
    <t xml:space="preserve">Pistola pintura </t>
  </si>
  <si>
    <t>Baja presión</t>
  </si>
  <si>
    <t xml:space="preserve">Prensa cañería </t>
  </si>
  <si>
    <t xml:space="preserve">Publicaciones náuticas  </t>
  </si>
  <si>
    <t xml:space="preserve">Reglilla metálica </t>
  </si>
  <si>
    <t xml:space="preserve">Set disco goma </t>
  </si>
  <si>
    <t>Para pulir, c/accesorios</t>
  </si>
  <si>
    <t>Tijeras hojalateras</t>
  </si>
  <si>
    <t xml:space="preserve">Trazador de perfiles </t>
  </si>
  <si>
    <t>Consola control máquina</t>
  </si>
  <si>
    <t>Equipo carta electrónica de buque</t>
  </si>
  <si>
    <t>Equipo control de buque</t>
  </si>
  <si>
    <t>Equipo control de luces buque</t>
  </si>
  <si>
    <t>Equipo control velocidad de buque</t>
  </si>
  <si>
    <t>Set de banderas de navegación</t>
  </si>
  <si>
    <t>Simulador puente de mando</t>
  </si>
  <si>
    <t>Sistemas de gobierno</t>
  </si>
  <si>
    <t>Rueda, compas, axiometro</t>
  </si>
  <si>
    <t>Plataforma virtual FRONTER</t>
  </si>
  <si>
    <t>Software simulador ARPA</t>
  </si>
  <si>
    <t>Software simulador GPS</t>
  </si>
  <si>
    <t>Software simulador RADAR</t>
  </si>
  <si>
    <t>Software simulador RIPA</t>
  </si>
  <si>
    <t>CONSTRUCCIONES METÁLICAS</t>
  </si>
  <si>
    <t>Cilindradora</t>
  </si>
  <si>
    <t>Cortadora de plasma</t>
  </si>
  <si>
    <t xml:space="preserve">Equipos oxiacetileno  </t>
  </si>
  <si>
    <t>Para corte y soldadura</t>
  </si>
  <si>
    <t>4 1/2"</t>
  </si>
  <si>
    <t>7"</t>
  </si>
  <si>
    <t>Maquina arenadora o granallado</t>
  </si>
  <si>
    <t>Para uso didáctico</t>
  </si>
  <si>
    <t>Máquinas de soldar Smaw</t>
  </si>
  <si>
    <t>Máquinas de soldar TIG, MIG</t>
  </si>
  <si>
    <t>Plegadora</t>
  </si>
  <si>
    <t xml:space="preserve">Prensa hidráulica de doblado y guiado </t>
  </si>
  <si>
    <t>Prensa hidráulica de sujeción de piezas</t>
  </si>
  <si>
    <t xml:space="preserve">Punzonadora </t>
  </si>
  <si>
    <t xml:space="preserve">Taladro portátil </t>
  </si>
  <si>
    <t>Tronzadora</t>
  </si>
  <si>
    <t>Escuadras de talón metálicas</t>
  </si>
  <si>
    <t>5 y 8 metros</t>
  </si>
  <si>
    <t xml:space="preserve">Nivel burbuja </t>
  </si>
  <si>
    <t>Nivel de manguera</t>
  </si>
  <si>
    <t>8"</t>
  </si>
  <si>
    <t xml:space="preserve">Plomada </t>
  </si>
  <si>
    <t>Transportador metálico</t>
  </si>
  <si>
    <t xml:space="preserve"> 4 cuerpos de andamio </t>
  </si>
  <si>
    <t>Normalizado</t>
  </si>
  <si>
    <t>Alicate cortante</t>
  </si>
  <si>
    <t>Arnés de seguridad tipo paracaídas</t>
  </si>
  <si>
    <t xml:space="preserve">Cincel </t>
  </si>
  <si>
    <t>Con protector de goma</t>
  </si>
  <si>
    <t>Cizalla de palanca</t>
  </si>
  <si>
    <t xml:space="preserve">Combo </t>
  </si>
  <si>
    <t>4 libras</t>
  </si>
  <si>
    <t>16 libras</t>
  </si>
  <si>
    <t>Compas de vara</t>
  </si>
  <si>
    <t xml:space="preserve">Cortina inactínica según cabina </t>
  </si>
  <si>
    <t xml:space="preserve">Dobladora guía </t>
  </si>
  <si>
    <t>Para probetas de soldadura</t>
  </si>
  <si>
    <t>Gorro, coleto, zapatos de seguridad, polainas, máscara facial, máscara fotosensible, gafas, protector auditivo, guantes cabritilla y mosquetero, chaqueta de cuero de descarne, otros.</t>
  </si>
  <si>
    <t xml:space="preserve">Escalera tijera </t>
  </si>
  <si>
    <t>3 mts.</t>
  </si>
  <si>
    <t>Extractor de humos</t>
  </si>
  <si>
    <t>Por cabina</t>
  </si>
  <si>
    <t>Pulgada, milímetro</t>
  </si>
  <si>
    <t>Juego de alicates universal</t>
  </si>
  <si>
    <t xml:space="preserve">Juego de letras y números de golpe </t>
  </si>
  <si>
    <t>10 mm.</t>
  </si>
  <si>
    <t>Francesa y punta corona, en milímetros y pulgadas</t>
  </si>
  <si>
    <t>Juego de martillos de peña</t>
  </si>
  <si>
    <t xml:space="preserve">Juego de plantillas </t>
  </si>
  <si>
    <t xml:space="preserve">Juego destornilladores </t>
  </si>
  <si>
    <t>Paleta y punta cruz</t>
  </si>
  <si>
    <t xml:space="preserve">Juego llave Allen </t>
  </si>
  <si>
    <t>Pistola, manguera, depósito para pintura</t>
  </si>
  <si>
    <t xml:space="preserve">Prensa C </t>
  </si>
  <si>
    <t xml:space="preserve"> 4, 6, 8"</t>
  </si>
  <si>
    <t>Prensa caiman</t>
  </si>
  <si>
    <t>Prensa cañería</t>
  </si>
  <si>
    <t>Punto centro</t>
  </si>
  <si>
    <t>Rayadores</t>
  </si>
  <si>
    <t>Remachadora</t>
  </si>
  <si>
    <t>Programa de dibujo asistido por computador</t>
  </si>
  <si>
    <t>MECÁNICA AUTOMOTRIZ</t>
  </si>
  <si>
    <t>Balanceadora de llantas</t>
  </si>
  <si>
    <t xml:space="preserve">Para motores de arranque y alternadores </t>
  </si>
  <si>
    <t xml:space="preserve">Compresor  </t>
  </si>
  <si>
    <t>180 litros por minuto</t>
  </si>
  <si>
    <t>Compresor de espirales</t>
  </si>
  <si>
    <t>Elevador hidráulico o eléctrico</t>
  </si>
  <si>
    <t>Mínimo 3 toneladas</t>
  </si>
  <si>
    <t>Equipo de alineación</t>
  </si>
  <si>
    <t>Equipo de pruebas de fugas y carga de aire acondicionado</t>
  </si>
  <si>
    <t>4,5"</t>
  </si>
  <si>
    <t>Limpiador de inyectores ultrasonido</t>
  </si>
  <si>
    <t xml:space="preserve">Pluma de levante hidráulica </t>
  </si>
  <si>
    <t>Prensa hidráulica</t>
  </si>
  <si>
    <t>Mínimo 1 toneladas</t>
  </si>
  <si>
    <t>Probador de inyectores diesel y gasolina</t>
  </si>
  <si>
    <t>Scanner automotríz multimarca</t>
  </si>
  <si>
    <t xml:space="preserve">Analizador de gases </t>
  </si>
  <si>
    <t>Comparadora de carátula reloj</t>
  </si>
  <si>
    <t xml:space="preserve">Con base magnética </t>
  </si>
  <si>
    <t xml:space="preserve">Kit de manómetros </t>
  </si>
  <si>
    <t>Para aceite, aire, alimentacion de combustible, compresión, gasolina y diesel y presión del carter</t>
  </si>
  <si>
    <t xml:space="preserve">Lámparas de prueba estroboscópicas </t>
  </si>
  <si>
    <t>Micrómetros</t>
  </si>
  <si>
    <t xml:space="preserve">Interior y exterior </t>
  </si>
  <si>
    <t>Multitester automotriz</t>
  </si>
  <si>
    <t xml:space="preserve">Opacímetro   </t>
  </si>
  <si>
    <t xml:space="preserve">Osciloscopio automotriz </t>
  </si>
  <si>
    <t>Milímetros y pulgadas</t>
  </si>
  <si>
    <t xml:space="preserve">Probador eléctrico </t>
  </si>
  <si>
    <t xml:space="preserve">Reglillas metálicas </t>
  </si>
  <si>
    <t>Vacuómetro</t>
  </si>
  <si>
    <t xml:space="preserve">Atril para desarme y armado de motor </t>
  </si>
  <si>
    <t>Con volteo 360º</t>
  </si>
  <si>
    <t>Avellanador y cortador de cañeria</t>
  </si>
  <si>
    <t/>
  </si>
  <si>
    <t xml:space="preserve">Bandejas metálicas </t>
  </si>
  <si>
    <t>Para traslado y disposición de partes y piezas</t>
  </si>
  <si>
    <t>Banquillo</t>
  </si>
  <si>
    <t>De 2 toneladas</t>
  </si>
  <si>
    <t xml:space="preserve">Carro para herramientas    </t>
  </si>
  <si>
    <t xml:space="preserve">Contenedor </t>
  </si>
  <si>
    <t xml:space="preserve">Para cambio de aceite </t>
  </si>
  <si>
    <t xml:space="preserve">Contenedor de residuos sólidos y líquidos </t>
  </si>
  <si>
    <t>Zapatos de seguridad,distintos tipos guantes, antiparras, otros.</t>
  </si>
  <si>
    <t xml:space="preserve">Extractor de rótula </t>
  </si>
  <si>
    <t xml:space="preserve">Extractor filtro de aceite </t>
  </si>
  <si>
    <t xml:space="preserve">Faja anillera </t>
  </si>
  <si>
    <t>3 toneladas</t>
  </si>
  <si>
    <t xml:space="preserve">Juego centrador de embrague </t>
  </si>
  <si>
    <t xml:space="preserve">Juego de alicates de seguros </t>
  </si>
  <si>
    <t>Exterior e interior</t>
  </si>
  <si>
    <t>Cortante y de punta</t>
  </si>
  <si>
    <t xml:space="preserve">Juego de caimanes </t>
  </si>
  <si>
    <t xml:space="preserve">Juego de dados corona </t>
  </si>
  <si>
    <t xml:space="preserve">Juego de dados esféricos </t>
  </si>
  <si>
    <t>Con articulaciones</t>
  </si>
  <si>
    <t xml:space="preserve">Juego de dados hexagonales </t>
  </si>
  <si>
    <t xml:space="preserve">Juego de dados para bujías </t>
  </si>
  <si>
    <t xml:space="preserve">Juego de destornillador </t>
  </si>
  <si>
    <t>Normales y curvos de paleta y cruz</t>
  </si>
  <si>
    <t>Juego de extractor de seguros segers</t>
  </si>
  <si>
    <t xml:space="preserve">Juego de extractor de válvulas     </t>
  </si>
  <si>
    <t>G10</t>
  </si>
  <si>
    <t xml:space="preserve">Juego de extractores </t>
  </si>
  <si>
    <t>De 2 y 3 patas</t>
  </si>
  <si>
    <t xml:space="preserve">Juego de llaves punta y corona </t>
  </si>
  <si>
    <t>Milimétrico y pulgadas</t>
  </si>
  <si>
    <t>Juego llaves allen</t>
  </si>
  <si>
    <t xml:space="preserve">Juego llaves torx </t>
  </si>
  <si>
    <t xml:space="preserve">Limpia bornes de batería </t>
  </si>
  <si>
    <t xml:space="preserve">Llave de torque </t>
  </si>
  <si>
    <t xml:space="preserve">Macetas acrílicas </t>
  </si>
  <si>
    <t xml:space="preserve">Pelacables </t>
  </si>
  <si>
    <t xml:space="preserve">Pistola neumática </t>
  </si>
  <si>
    <t xml:space="preserve">Set de extractores de rodamientos </t>
  </si>
  <si>
    <t>1/2"</t>
  </si>
  <si>
    <t xml:space="preserve">Alternadores </t>
  </si>
  <si>
    <t>Banco didáctico simulador de hidraúlica y electrohidráulica</t>
  </si>
  <si>
    <t>Banco didáctico simulador de neumática y electro neumática</t>
  </si>
  <si>
    <t xml:space="preserve">Cajas de cambios manuales y automáticas </t>
  </si>
  <si>
    <t xml:space="preserve">Juego de bombas de frenos </t>
  </si>
  <si>
    <t>Maqueta de airbag</t>
  </si>
  <si>
    <t>Maqueta de alarma electrónica</t>
  </si>
  <si>
    <t>Maqueta de alzavidrios eléctricos</t>
  </si>
  <si>
    <t>Maqueta de calefacción y aire acondicionado</t>
  </si>
  <si>
    <t>Maqueta de cinturones de seguridad con pretensores</t>
  </si>
  <si>
    <t>Maqueta de frenos abs con unidad de control</t>
  </si>
  <si>
    <t>Maqueta de frenos hidráulicos</t>
  </si>
  <si>
    <t>Maqueta de sistema de audio</t>
  </si>
  <si>
    <t>Maqueta didáctica de circuitos de alumbrado</t>
  </si>
  <si>
    <t>Maqueta didáctica de encendido electrónico y convencional</t>
  </si>
  <si>
    <t>Maqueta interactiva de transmisión mecánica</t>
  </si>
  <si>
    <t xml:space="preserve">Maqueta sistema de dirección hidráulica </t>
  </si>
  <si>
    <t>Maqueta suspensión delantera y trasera</t>
  </si>
  <si>
    <t xml:space="preserve">Motor de 2 tiempos  </t>
  </si>
  <si>
    <t xml:space="preserve">Motor diesel </t>
  </si>
  <si>
    <t>Common rail</t>
  </si>
  <si>
    <t>Motor para desarme y armado</t>
  </si>
  <si>
    <t>Motor Otto</t>
  </si>
  <si>
    <t xml:space="preserve">Motores de arranque </t>
  </si>
  <si>
    <t>Motores de diagnósticos operativos convencionales</t>
  </si>
  <si>
    <t>Motores diagnosticos operativos con inyección electrónica</t>
  </si>
  <si>
    <t>Traccion delantera y trasera maqueta 4x4</t>
  </si>
  <si>
    <t xml:space="preserve">Transmisiones para arme y desarme , traccion delantera y trasera  </t>
  </si>
  <si>
    <t xml:space="preserve">Válvulas hidráulicas y neumáticas para desarme y armado, electroválvulas </t>
  </si>
  <si>
    <t>Vehículos interactivos carrocerías</t>
  </si>
  <si>
    <t>Liviano y pesado</t>
  </si>
  <si>
    <t>Software simulador de frenos abs</t>
  </si>
  <si>
    <t>MECÁNICA MANTENIMIENTO DE AERONAVES</t>
  </si>
  <si>
    <t>80 PSI mínimo</t>
  </si>
  <si>
    <t xml:space="preserve">Estación soldadora </t>
  </si>
  <si>
    <t>Área electricidad/electrónica</t>
  </si>
  <si>
    <t xml:space="preserve">Fuente de poder regulable </t>
  </si>
  <si>
    <t>3,6,9,12 y hasta 24V</t>
  </si>
  <si>
    <t xml:space="preserve">Generador de frecuencia </t>
  </si>
  <si>
    <t>Para trabajar en banco</t>
  </si>
  <si>
    <t>Juego de gatas hidráulicas</t>
  </si>
  <si>
    <t>Martillo neumático</t>
  </si>
  <si>
    <t xml:space="preserve">Plegadora </t>
  </si>
  <si>
    <t>Dobladora</t>
  </si>
  <si>
    <t xml:space="preserve">Rápido de 90° </t>
  </si>
  <si>
    <t>Para corte</t>
  </si>
  <si>
    <t>Roladora</t>
  </si>
  <si>
    <t>Sierra recta de corte neumática</t>
  </si>
  <si>
    <t>Taladro neumático</t>
  </si>
  <si>
    <t>De 50 libras</t>
  </si>
  <si>
    <t xml:space="preserve">Contador y generador de frecuencia </t>
  </si>
  <si>
    <t xml:space="preserve">Instrumento de prueba y calibración NAV 402 AP </t>
  </si>
  <si>
    <t>Para instrumento navegación y electrónica</t>
  </si>
  <si>
    <t xml:space="preserve">Multitester digital </t>
  </si>
  <si>
    <t>Nivel</t>
  </si>
  <si>
    <t xml:space="preserve">2 canales </t>
  </si>
  <si>
    <t>Máximo 6"</t>
  </si>
  <si>
    <t>Reloj comparador</t>
  </si>
  <si>
    <t xml:space="preserve">Set de prueba estática </t>
  </si>
  <si>
    <t>DPS 350 o 400 o similar</t>
  </si>
  <si>
    <t xml:space="preserve">Verificador DME Transponder ATC 600 </t>
  </si>
  <si>
    <t xml:space="preserve">Voltímetro </t>
  </si>
  <si>
    <t>Watímetro</t>
  </si>
  <si>
    <t>Medidor de potencia de salida</t>
  </si>
  <si>
    <t>Aceitera</t>
  </si>
  <si>
    <t>Resistente al trabajo a realizar</t>
  </si>
  <si>
    <t xml:space="preserve">Barra contrarremachadora </t>
  </si>
  <si>
    <t>4 barras</t>
  </si>
  <si>
    <t>Barrote de fuerza</t>
  </si>
  <si>
    <t>Carro porta herramientas</t>
  </si>
  <si>
    <t>30 a 40 W.</t>
  </si>
  <si>
    <t xml:space="preserve">Cautín pistola </t>
  </si>
  <si>
    <t>100 W</t>
  </si>
  <si>
    <t xml:space="preserve">Chicharra espiga </t>
  </si>
  <si>
    <t>3/8”</t>
  </si>
  <si>
    <t>Zapatos de seguridad, casco, protector auditivo, mascarillas respiratoria, guantes, otros.</t>
  </si>
  <si>
    <t>Extractores</t>
  </si>
  <si>
    <t>Grasera</t>
  </si>
  <si>
    <t xml:space="preserve"> saca seguro, de punta, cortantes y universal</t>
  </si>
  <si>
    <t xml:space="preserve">Juego de dados </t>
  </si>
  <si>
    <t>Perilleros P/P y P/C</t>
  </si>
  <si>
    <t>Juego de imanes</t>
  </si>
  <si>
    <t>Diversos tamaños (Para rescatar piezas en lugares de difícil acceso)</t>
  </si>
  <si>
    <t xml:space="preserve">Juego de llaves allen </t>
  </si>
  <si>
    <t>Lupa con luz</t>
  </si>
  <si>
    <t>Mueble para guardar aceite y líquidos</t>
  </si>
  <si>
    <t>Mueble para guardar herramientas</t>
  </si>
  <si>
    <t>Pinzas cocodrilos</t>
  </si>
  <si>
    <t>Receptáculo para recibir líquidos</t>
  </si>
  <si>
    <t>Bandeja</t>
  </si>
  <si>
    <t>Wire twisters</t>
  </si>
  <si>
    <t>Avión</t>
  </si>
  <si>
    <t>Aviones de LIAW</t>
  </si>
  <si>
    <t>Motores recíprocos y a reacción</t>
  </si>
  <si>
    <t>Protoboard</t>
  </si>
  <si>
    <t>MECÁNICA INDUSTRIAL</t>
  </si>
  <si>
    <t xml:space="preserve"> MECÁNICA INDUSTRIAL - PLAN COMÚN
</t>
  </si>
  <si>
    <t xml:space="preserve">Equipo  oxiacetilénico </t>
  </si>
  <si>
    <t>Corte y soldadura</t>
  </si>
  <si>
    <t>4,5”</t>
  </si>
  <si>
    <t>7”</t>
  </si>
  <si>
    <t xml:space="preserve">Máquina soldar Smaw </t>
  </si>
  <si>
    <t>160 amperes</t>
  </si>
  <si>
    <t>Máquina soldar TIG</t>
  </si>
  <si>
    <t>Máquinas soldar MIG/MAG</t>
  </si>
  <si>
    <t>Prensa y matriz de prueba de probetas</t>
  </si>
  <si>
    <t>Hasta 5 toneladas</t>
  </si>
  <si>
    <t>Pulidora orbital</t>
  </si>
  <si>
    <t xml:space="preserve">Caudalímetro </t>
  </si>
  <si>
    <t xml:space="preserve">Durómetro </t>
  </si>
  <si>
    <t>De impacto</t>
  </si>
  <si>
    <t>Escuadra de carpintero</t>
  </si>
  <si>
    <t>Filler</t>
  </si>
  <si>
    <t>Galga de soldadura</t>
  </si>
  <si>
    <t>Gramil de altura</t>
  </si>
  <si>
    <t>Instrumento de alineación y balanceo</t>
  </si>
  <si>
    <t>Newton metro</t>
  </si>
  <si>
    <t>0 a12” y de 0,02 a 0,05 mm.</t>
  </si>
  <si>
    <t xml:space="preserve">Pirómetro </t>
  </si>
  <si>
    <t xml:space="preserve">Rugosímetro </t>
  </si>
  <si>
    <t>Set de micrómetros</t>
  </si>
  <si>
    <t>Interior y exterior</t>
  </si>
  <si>
    <t>Afilador de herramientas</t>
  </si>
  <si>
    <t>Botador dimensionado</t>
  </si>
  <si>
    <t>Compas de rayado</t>
  </si>
  <si>
    <t>Elementos de protección personal de soldador, EPP</t>
  </si>
  <si>
    <t>Gorro, coleto, zapatos de seguridad, polainas, máscara facial, gafas, protector auditivo, guantes cabritilla y mosquetero, chaqueta de cuero de descarne, otros.</t>
  </si>
  <si>
    <t>Extractor de pernos</t>
  </si>
  <si>
    <t>Granetes</t>
  </si>
  <si>
    <t xml:space="preserve">Juego de alicate </t>
  </si>
  <si>
    <t>Saca seguro y seguro seggers (interior y exterior)</t>
  </si>
  <si>
    <t>Milimétricos y pulgadas</t>
  </si>
  <si>
    <t>Juego de llaves de torque</t>
  </si>
  <si>
    <t>Juego de machos y terrajas</t>
  </si>
  <si>
    <t xml:space="preserve">Juegos de alicates </t>
  </si>
  <si>
    <t>De extracción, universales , punta y cortante</t>
  </si>
  <si>
    <t xml:space="preserve">Juegos de dados </t>
  </si>
  <si>
    <t>De polímeros, 2 y 4 libras</t>
  </si>
  <si>
    <t>Pinzas de sujeción</t>
  </si>
  <si>
    <t>Para equipo de soldadura Smaw</t>
  </si>
  <si>
    <t>Set extractor de rodamientos</t>
  </si>
  <si>
    <t>Set martillos  de peña</t>
  </si>
  <si>
    <t xml:space="preserve">Sierra mecánica de vaivén </t>
  </si>
  <si>
    <t>Software de dibujo asistido por computación</t>
  </si>
  <si>
    <t>MENCION- MANTENIMIENTO ELECTROMECANICO</t>
  </si>
  <si>
    <t>Analizador de vibraciones</t>
  </si>
  <si>
    <t>Medidor de vibraciones</t>
  </si>
  <si>
    <t>Bombas centrifugas</t>
  </si>
  <si>
    <t xml:space="preserve">Paneles didácticos de sistemas </t>
  </si>
  <si>
    <t>De sistemas hidráulicos, neumáticos y eléctricos</t>
  </si>
  <si>
    <t>Paneles didácticos de sistemas integrados</t>
  </si>
  <si>
    <t>De sistemas electrohidráulicos, electroneumático</t>
  </si>
  <si>
    <t>Software interactivo virtual Fluid</t>
  </si>
  <si>
    <t>Neumática, hidráulica y electricidad</t>
  </si>
  <si>
    <t>Tablero de control eléctrico</t>
  </si>
  <si>
    <t>Para motor</t>
  </si>
  <si>
    <t>MENCION MAQUINAS - HERRAMIENTAS</t>
  </si>
  <si>
    <t>Centro de mecanizado CNC</t>
  </si>
  <si>
    <t>Con sus accesorios y software</t>
  </si>
  <si>
    <t>Fresadora universal</t>
  </si>
  <si>
    <t>Con sus accesorios</t>
  </si>
  <si>
    <t>Rectificadora plan y cilíndrica</t>
  </si>
  <si>
    <t>Torno convencional</t>
  </si>
  <si>
    <t>MENCION-MATRICERIA</t>
  </si>
  <si>
    <t>Fresadora CNC</t>
  </si>
  <si>
    <t>Horno para tratamiento térmico</t>
  </si>
  <si>
    <t>Máquina de electroerosión</t>
  </si>
  <si>
    <t xml:space="preserve">Máquina inyectora de plásticos </t>
  </si>
  <si>
    <t xml:space="preserve">Máquina para medición de durezas </t>
  </si>
  <si>
    <t xml:space="preserve">Brinell , rockwell </t>
  </si>
  <si>
    <t>Transportador universal de ángulos</t>
  </si>
  <si>
    <t>Accesorios para torno</t>
  </si>
  <si>
    <t>Portabrocas, llaves de servicio, otros.</t>
  </si>
  <si>
    <t xml:space="preserve">Escariadores </t>
  </si>
  <si>
    <t xml:space="preserve">Herramientas  de insertos metálicos </t>
  </si>
  <si>
    <t>Herramientas de corte para torno</t>
  </si>
  <si>
    <t>Distintos tipos de acero</t>
  </si>
  <si>
    <t xml:space="preserve">Juego de llaves de punta </t>
  </si>
  <si>
    <t>Llaves de sujeción de componentes de una matriz</t>
  </si>
  <si>
    <t xml:space="preserve">Prensa excéntrica </t>
  </si>
  <si>
    <t>Set de herramientas para fresa</t>
  </si>
  <si>
    <t xml:space="preserve">Set de probetas </t>
  </si>
  <si>
    <t>Sierra de banda</t>
  </si>
  <si>
    <t>Matriz ensayo de embutidos</t>
  </si>
  <si>
    <t xml:space="preserve">Moldes para desarme </t>
  </si>
  <si>
    <t>Plásticos, acero, acrílico</t>
  </si>
  <si>
    <t xml:space="preserve">Programas de dibujo asistido por computador </t>
  </si>
  <si>
    <t>ASISTENCIA EN GEOLOGÍA</t>
  </si>
  <si>
    <t>Agitador de tamices</t>
  </si>
  <si>
    <t>Tipo Ro-Tap</t>
  </si>
  <si>
    <t>Chancador de  mandíbula</t>
  </si>
  <si>
    <t>Con capacidad para software de la especialidad</t>
  </si>
  <si>
    <t>Cortador de testigo</t>
  </si>
  <si>
    <t>Impresora inyección de tinta</t>
  </si>
  <si>
    <t>Máquina DDH</t>
  </si>
  <si>
    <t>Con los accesorios de perforación DDH</t>
  </si>
  <si>
    <t>Máquina DTH</t>
  </si>
  <si>
    <t>Con los accesorios de perforación DTH</t>
  </si>
  <si>
    <t>De 20 kg. a 60 kg.</t>
  </si>
  <si>
    <t xml:space="preserve">Brújula de geólogo metálica  </t>
  </si>
  <si>
    <t>Tipo Brunton</t>
  </si>
  <si>
    <t xml:space="preserve">Estación total de topografía </t>
  </si>
  <si>
    <t>Con trípode y miras telescópicas</t>
  </si>
  <si>
    <t>3 m.</t>
  </si>
  <si>
    <t>50 m.</t>
  </si>
  <si>
    <t>Para uso en  minería</t>
  </si>
  <si>
    <t>Lápiz magnético -rayador</t>
  </si>
  <si>
    <t xml:space="preserve">Lupas </t>
  </si>
  <si>
    <t>10x y 20x</t>
  </si>
  <si>
    <t xml:space="preserve">Lupas binoculares con luz </t>
  </si>
  <si>
    <t>Martillo de Schmidt</t>
  </si>
  <si>
    <t xml:space="preserve">Microscopio estereoscópico </t>
  </si>
  <si>
    <t>Para geología</t>
  </si>
  <si>
    <t>Niveles topográficos</t>
  </si>
  <si>
    <t xml:space="preserve">Taquímetros </t>
  </si>
  <si>
    <t>Accesorios de perforación DDH</t>
  </si>
  <si>
    <t>Accesorios de perforación DTH</t>
  </si>
  <si>
    <t>Bandejas portatestigos</t>
  </si>
  <si>
    <t xml:space="preserve">Bolsas o cajas plásticas </t>
  </si>
  <si>
    <t>Para cuttings</t>
  </si>
  <si>
    <t>Cajas para testigos</t>
  </si>
  <si>
    <t>Cinceles para toma de muestras</t>
  </si>
  <si>
    <t>Combos  para toma de muestras</t>
  </si>
  <si>
    <t>Cuarteador de muestras</t>
  </si>
  <si>
    <t>Tipo Riffle</t>
  </si>
  <si>
    <t>Cuñas para toma de muestras</t>
  </si>
  <si>
    <t xml:space="preserve">Overol, chaleco de geólogo, zapatos de seguridad, guantes, casco de seguridad (con protección UV  de cuello para exterior o con luz para interior), fonos auditivos adosables al casco, protectores auditivos, lentes (con protección UV para exterior), casquete con portavisor y visor. </t>
  </si>
  <si>
    <t>Linterna</t>
  </si>
  <si>
    <t>Malla tamizaje</t>
  </si>
  <si>
    <t>Martillo para campamento</t>
  </si>
  <si>
    <t>Mesa de dibujo</t>
  </si>
  <si>
    <t>Mesa de luz</t>
  </si>
  <si>
    <t xml:space="preserve">Set de banderas y cintas </t>
  </si>
  <si>
    <t xml:space="preserve">Set de estacas para campamento </t>
  </si>
  <si>
    <t>Set de martillo geológico</t>
  </si>
  <si>
    <t>Set para campamento</t>
  </si>
  <si>
    <t>Carpa, colchón aislante, otros. Adecuado a las condiciones climáticas de la zona</t>
  </si>
  <si>
    <t>Utensilios cocina tipo camping</t>
  </si>
  <si>
    <t xml:space="preserve">Maquetas de procesos </t>
  </si>
  <si>
    <t>Muestrario  rocas y minerales</t>
  </si>
  <si>
    <t>Para reconocer los distintos tipos de mineral</t>
  </si>
  <si>
    <t>Testigos de sondajes</t>
  </si>
  <si>
    <t>Software de dibujo asistido por computador (CAD)</t>
  </si>
  <si>
    <t xml:space="preserve">Software de modelos dinámicos geológicos y de operación minera </t>
  </si>
  <si>
    <t>Tipo Vulcan</t>
  </si>
  <si>
    <t>Software planificación minera</t>
  </si>
  <si>
    <t>EXPLOTACIÓN MINERA</t>
  </si>
  <si>
    <t>Chancador de mandíbula</t>
  </si>
  <si>
    <t>Equipo de muestreo para detritos o marina</t>
  </si>
  <si>
    <t>Equipo extinción  de incendios</t>
  </si>
  <si>
    <t>De acuerdo a Reglamento de Seguridad Minera. DS N°132.</t>
  </si>
  <si>
    <t xml:space="preserve">Equipos de perforación </t>
  </si>
  <si>
    <t>Manuales y automáticos</t>
  </si>
  <si>
    <t xml:space="preserve">Para uso en  minería
</t>
  </si>
  <si>
    <t xml:space="preserve">Pulverizador para molienda 
</t>
  </si>
  <si>
    <t>Analítica y digital</t>
  </si>
  <si>
    <t xml:space="preserve">Balanza de gravedad específica </t>
  </si>
  <si>
    <t>Tipo Marcy</t>
  </si>
  <si>
    <t xml:space="preserve">Brújulas de geólogo </t>
  </si>
  <si>
    <t>10, 20 y 25 m.</t>
  </si>
  <si>
    <t>Medidor caudal de aire</t>
  </si>
  <si>
    <t>Medidor de fluidos de lubricación</t>
  </si>
  <si>
    <t>Medidor de gases</t>
  </si>
  <si>
    <t>Medidor de presión de aire</t>
  </si>
  <si>
    <t>Con trípode, nivel y mira.</t>
  </si>
  <si>
    <t>0,02 mm 0,05 mm</t>
  </si>
  <si>
    <t>Taquímetros</t>
  </si>
  <si>
    <t>Barretillas de acuñadura</t>
  </si>
  <si>
    <t>Cortador hidráulico</t>
  </si>
  <si>
    <t>Casco de seguridad, antiparras, protectores auditivos (tapones y orejeras), protector respiratorio (purificador contra gases y polvo), guantes de cuero, protector contra caídas, zapatos o botas de seguridad, lámpara, overol o traje impermeable.</t>
  </si>
  <si>
    <t>Espátulas</t>
  </si>
  <si>
    <t>Herramientas de muestreo para detritos o marina</t>
  </si>
  <si>
    <t>Pala  Jis</t>
  </si>
  <si>
    <t xml:space="preserve">Pala minera </t>
  </si>
  <si>
    <t>Pequeña</t>
  </si>
  <si>
    <t>Planchuelas</t>
  </si>
  <si>
    <t>Plomadas</t>
  </si>
  <si>
    <t>Set de accesorios de perforación</t>
  </si>
  <si>
    <t xml:space="preserve">Con al menos 2 tipos de barrenos por cada perforadora (0,8 m. 1,6 m). </t>
  </si>
  <si>
    <t>Tamices</t>
  </si>
  <si>
    <t>Maqueta circuito chancado</t>
  </si>
  <si>
    <t>Maqueta de simulación de planchones y rocas sueltas</t>
  </si>
  <si>
    <t xml:space="preserve">Maqueta de simulación de sistema de fortificación </t>
  </si>
  <si>
    <t>Madera, perno, shotcrete, mallas, planchuelas, otros.</t>
  </si>
  <si>
    <t>Maqueta de sistema de drenaje</t>
  </si>
  <si>
    <t>Maqueta de estructuras geológicas</t>
  </si>
  <si>
    <t>Maqueta de mina subterránea y/o cielo abierto</t>
  </si>
  <si>
    <t>Muestrario de explosivos</t>
  </si>
  <si>
    <t>Muestrario de rocas mineral</t>
  </si>
  <si>
    <t>Software de programas para mallas y planos de tronadura</t>
  </si>
  <si>
    <t>Software de simulación de procesos (perforación, tronadura, cubicación)</t>
  </si>
  <si>
    <t>Software programas para mapas y planos mineros</t>
  </si>
  <si>
    <t>METALURGIA EXTRACTIVA</t>
  </si>
  <si>
    <t xml:space="preserve"> METALURGIA EXTRACTIVA</t>
  </si>
  <si>
    <t>QUÍMICA INDUSTRIAL</t>
  </si>
  <si>
    <t>QUÍMICA INDUSTRIAL - PLAN COMUN</t>
  </si>
  <si>
    <t>MENCIÓN - LABORATORIO QUÍMICO</t>
  </si>
  <si>
    <t>MENCIÓN - PLANTA QUÍMICA</t>
  </si>
  <si>
    <t>ENFERMERÍA</t>
  </si>
  <si>
    <t xml:space="preserve">ENFERMERÍA - PLAN COMÚN </t>
  </si>
  <si>
    <t>Refrigerador</t>
  </si>
  <si>
    <t>Para almacenaje muestras o medicamentos</t>
  </si>
  <si>
    <t>Balanza/báscula adulto</t>
  </si>
  <si>
    <t>Balanza/báscula pediátrica</t>
  </si>
  <si>
    <t>Cartabón</t>
  </si>
  <si>
    <t>Cinta métrica</t>
  </si>
  <si>
    <t>Cronómetro-Reloj de muralla</t>
  </si>
  <si>
    <t>Esfigmomanómetro aneroide</t>
  </si>
  <si>
    <t>Esfigmomanómetro de pared de mercurio</t>
  </si>
  <si>
    <t>Esfigmomanómetro de pared digital</t>
  </si>
  <si>
    <t>Hemo Gluco Test ( HGT)</t>
  </si>
  <si>
    <t>Instrumento para medidas de colesterol</t>
  </si>
  <si>
    <t xml:space="preserve">Saturómetro </t>
  </si>
  <si>
    <t>Adultos y pediátricos</t>
  </si>
  <si>
    <t xml:space="preserve">Termómetro digital </t>
  </si>
  <si>
    <t xml:space="preserve">Balde </t>
  </si>
  <si>
    <t>De 10 litros</t>
  </si>
  <si>
    <t xml:space="preserve">Bandeja de riñón </t>
  </si>
  <si>
    <t>Quirúrgico</t>
  </si>
  <si>
    <t xml:space="preserve">Bandeja metálica </t>
  </si>
  <si>
    <t>Para curación simple, con pinza anatómica y quirúrgica, tijera, otros.</t>
  </si>
  <si>
    <t xml:space="preserve">Biombo separador de ambiente </t>
  </si>
  <si>
    <t xml:space="preserve">Caja de cirugía menor </t>
  </si>
  <si>
    <t>Pinzas, tijeras, otros.</t>
  </si>
  <si>
    <t>Camilla para enfermería</t>
  </si>
  <si>
    <t xml:space="preserve">Carro de curación </t>
  </si>
  <si>
    <t xml:space="preserve">Catre clínico </t>
  </si>
  <si>
    <t>Con barandas y sistema de cambio de posición</t>
  </si>
  <si>
    <t>Chatas clínicas</t>
  </si>
  <si>
    <t>Cooler de traslado</t>
  </si>
  <si>
    <t xml:space="preserve">Cuello de inmovilización </t>
  </si>
  <si>
    <t>Adulto y pediátrico</t>
  </si>
  <si>
    <t>Equipo de fleboclisis</t>
  </si>
  <si>
    <t>Para administración de fluidos endovenosos</t>
  </si>
  <si>
    <t>Escabel</t>
  </si>
  <si>
    <t>Estantes metálicos</t>
  </si>
  <si>
    <t xml:space="preserve">Jarro  de un litro </t>
  </si>
  <si>
    <t xml:space="preserve">Lavatorio mediano </t>
  </si>
  <si>
    <t>Mesa  mayo</t>
  </si>
  <si>
    <t>Mesa de comer</t>
  </si>
  <si>
    <t xml:space="preserve">Pato urinarios </t>
  </si>
  <si>
    <t xml:space="preserve">Porta bisturíes </t>
  </si>
  <si>
    <t>Con hojas de bisturíes</t>
  </si>
  <si>
    <t>Porta sueros</t>
  </si>
  <si>
    <t>Silla de ruedas</t>
  </si>
  <si>
    <t>Tabla clínica para enfermería</t>
  </si>
  <si>
    <t>Espinal</t>
  </si>
  <si>
    <t>Velador clínico metálico</t>
  </si>
  <si>
    <t xml:space="preserve">Ambú </t>
  </si>
  <si>
    <t>Para reanimación adulto y pediátrico</t>
  </si>
  <si>
    <t xml:space="preserve">Brazo de simulación </t>
  </si>
  <si>
    <t xml:space="preserve">Para punción </t>
  </si>
  <si>
    <t xml:space="preserve">Equipo de simulación Oxígeno Terapia </t>
  </si>
  <si>
    <t>Con balón de oxígeno vacío, conexión, mascarilla, naricera o bigotera - adulto y pediátrico</t>
  </si>
  <si>
    <t xml:space="preserve">Fantoma  </t>
  </si>
  <si>
    <t>Adulto y pediátrico para cuidados de enfermería y reanimación</t>
  </si>
  <si>
    <t xml:space="preserve">Glúteo de simulación </t>
  </si>
  <si>
    <t>Para punción</t>
  </si>
  <si>
    <t xml:space="preserve">Muestrario con medicamentos </t>
  </si>
  <si>
    <t>Diferente tipo (Tabletas, jarabes, refrigerados, otros.)</t>
  </si>
  <si>
    <t>MENCIÓN - ADULTOS MAYORES</t>
  </si>
  <si>
    <t>Aspirador de secreciones</t>
  </si>
  <si>
    <t>Bicicleta estática</t>
  </si>
  <si>
    <t>Caminadora eléctrica</t>
  </si>
  <si>
    <t>Cocina</t>
  </si>
  <si>
    <t>Máquina de cortar pelo</t>
  </si>
  <si>
    <t xml:space="preserve">Rasuradora eléctrica </t>
  </si>
  <si>
    <t xml:space="preserve">Secador de pelo </t>
  </si>
  <si>
    <t>Balón de esponja</t>
  </si>
  <si>
    <t xml:space="preserve">Balón medicinal </t>
  </si>
  <si>
    <t>Máximo 2 kilos</t>
  </si>
  <si>
    <t>Balón suizo</t>
  </si>
  <si>
    <t>Colchón anti escaras</t>
  </si>
  <si>
    <t>Colchonetas para adulto mayor</t>
  </si>
  <si>
    <t>Espejo de cuerpo</t>
  </si>
  <si>
    <t>Espejo de rostro</t>
  </si>
  <si>
    <t>Lavamanos portátil</t>
  </si>
  <si>
    <t>Licuadora</t>
  </si>
  <si>
    <t>Mesa auxiliar con ruedas metálicas</t>
  </si>
  <si>
    <t xml:space="preserve">Mesa con sillas </t>
  </si>
  <si>
    <t>Para atención de  paciente</t>
  </si>
  <si>
    <t>Platos y cubiertos</t>
  </si>
  <si>
    <t>Retrete portátil</t>
  </si>
  <si>
    <t xml:space="preserve">Sala de ducha </t>
  </si>
  <si>
    <t>Con manillas de sujeción, receptáculo apto para atención de enfermos, ducha movil, otros.</t>
  </si>
  <si>
    <t>Set de juegos de salón</t>
  </si>
  <si>
    <t>Silla de ducha</t>
  </si>
  <si>
    <t>Vitrina clínica metálica</t>
  </si>
  <si>
    <t>MENCIÓN - ENFERMERÍA</t>
  </si>
  <si>
    <t>Fonendoscopio para docencia</t>
  </si>
  <si>
    <t>Con dos salidas para escuchar</t>
  </si>
  <si>
    <t xml:space="preserve">Termómetro infrarrojo </t>
  </si>
  <si>
    <t>Para la medición corporal</t>
  </si>
  <si>
    <t>Almohadas con fundas</t>
  </si>
  <si>
    <t xml:space="preserve">Basurero de acero inoxidable </t>
  </si>
  <si>
    <t xml:space="preserve">Con pedal, de 60 litros </t>
  </si>
  <si>
    <t>Colchón clínico</t>
  </si>
  <si>
    <t xml:space="preserve">Cubre hules </t>
  </si>
  <si>
    <t>Cubrecamas</t>
  </si>
  <si>
    <t>Esqueleto adulto</t>
  </si>
  <si>
    <t>Frazadas</t>
  </si>
  <si>
    <t>Hules blancos para movilizar al paciente</t>
  </si>
  <si>
    <t xml:space="preserve">Juego de sábanas </t>
  </si>
  <si>
    <t>Clínicas sin elástico</t>
  </si>
  <si>
    <t>Lava pelo inflable</t>
  </si>
  <si>
    <t>Set demostración de heridas</t>
  </si>
  <si>
    <t>Muestra diferentes tipos de heridas y grados</t>
  </si>
  <si>
    <t>Torso desmontable</t>
  </si>
  <si>
    <t>ATENCIÓN DE PÁRVULOS</t>
  </si>
  <si>
    <t>Equipo amplificador de sonido</t>
  </si>
  <si>
    <t>Parlantes  incluidos</t>
  </si>
  <si>
    <t>Equipo de audio</t>
  </si>
  <si>
    <t>Con conexión a internet</t>
  </si>
  <si>
    <t xml:space="preserve">Micrófono inalámbrico </t>
  </si>
  <si>
    <t>Afinador electrónico</t>
  </si>
  <si>
    <t>Balanza/báscula digital</t>
  </si>
  <si>
    <t xml:space="preserve">Estadímetro mecánico </t>
  </si>
  <si>
    <t>Para niños y adultos</t>
  </si>
  <si>
    <t xml:space="preserve">Termómetros digital </t>
  </si>
  <si>
    <t xml:space="preserve">Camilla </t>
  </si>
  <si>
    <t xml:space="preserve">Con baranda y tapas </t>
  </si>
  <si>
    <t>Implementos de librería</t>
  </si>
  <si>
    <t>Corcheteras, perforadoras, pistola silicona, otros.</t>
  </si>
  <si>
    <t>Música</t>
  </si>
  <si>
    <t>Diferentes estilos y variedad, orientado a todos los niveles preescolares</t>
  </si>
  <si>
    <t>Set de artículos deportivos</t>
  </si>
  <si>
    <t xml:space="preserve">Conos, mancuernas, raquetas, bloques de esponjas, cuncuna, aros, pelotas, cuerdas, colchonetas, otros. </t>
  </si>
  <si>
    <t xml:space="preserve">Set de artículos didácticos </t>
  </si>
  <si>
    <t>Mapas, globos terráqueos, bloques de madera, otros.</t>
  </si>
  <si>
    <t xml:space="preserve">Set de instrumentos musicales </t>
  </si>
  <si>
    <t>Percusión (pandero, claves, metalófonos) viento (flauta) cuerda ( guitarra), otros.</t>
  </si>
  <si>
    <t>Set de juegos</t>
  </si>
  <si>
    <t>Juegos de encajes, juegos lóqicos, otros.</t>
  </si>
  <si>
    <t>Set de tijeras</t>
  </si>
  <si>
    <t>Normales, zurdas, diseños</t>
  </si>
  <si>
    <t xml:space="preserve">Set de títeres </t>
  </si>
  <si>
    <t>Variados tipos</t>
  </si>
  <si>
    <t>Set mobiliario para párvulos</t>
  </si>
  <si>
    <t>Sillas, mesas, repisas, mudador, cunas con ropa, cojines de apoyo</t>
  </si>
  <si>
    <t xml:space="preserve">Tablas estandarizadas </t>
  </si>
  <si>
    <t>Para medición de talla y peso</t>
  </si>
  <si>
    <t>Teatrillos</t>
  </si>
  <si>
    <t xml:space="preserve">Teclado musical </t>
  </si>
  <si>
    <t>Muñecos RCP</t>
  </si>
  <si>
    <t>Uno de lactante y uno de menor de seis años</t>
  </si>
  <si>
    <t>Muñecos</t>
  </si>
  <si>
    <t>Sexuados para realizar la acción de mudar</t>
  </si>
  <si>
    <t>CONECTIVIDAD Y REDES</t>
  </si>
  <si>
    <t>Access Point</t>
  </si>
  <si>
    <t xml:space="preserve">Bastidor </t>
  </si>
  <si>
    <t>Para instalar patch pannel, switch, router, otros.</t>
  </si>
  <si>
    <t>Computadores</t>
  </si>
  <si>
    <t>Notebook y PC de escritorio (para arme y desarme)</t>
  </si>
  <si>
    <t>Packet  Tracer</t>
  </si>
  <si>
    <t>PC (escritorio o portatil)</t>
  </si>
  <si>
    <t xml:space="preserve">Para simulación, con conección a internet </t>
  </si>
  <si>
    <t xml:space="preserve">Red de datos </t>
  </si>
  <si>
    <t>1 Gbps operativa</t>
  </si>
  <si>
    <t>Router</t>
  </si>
  <si>
    <t>Router Inalambrico</t>
  </si>
  <si>
    <t>Switch de red</t>
  </si>
  <si>
    <t>Analizador de fibra óptica</t>
  </si>
  <si>
    <t>Certificadora de red</t>
  </si>
  <si>
    <t>Light source</t>
  </si>
  <si>
    <t>Linterna inspección de fibra óptica</t>
  </si>
  <si>
    <t>Microscopio de fibra óptica</t>
  </si>
  <si>
    <t>Power meter</t>
  </si>
  <si>
    <t>Para fibra óptica</t>
  </si>
  <si>
    <t>Reflectómetro</t>
  </si>
  <si>
    <t>Tester de fuente de poder para PC</t>
  </si>
  <si>
    <t>Tester para cable UTP</t>
  </si>
  <si>
    <t>Antena sectorial para router</t>
  </si>
  <si>
    <t>Yagi, otros</t>
  </si>
  <si>
    <t>Antenas para router</t>
  </si>
  <si>
    <t>Omni</t>
  </si>
  <si>
    <t xml:space="preserve">Cortador de precisión para fibra óptica </t>
  </si>
  <si>
    <t>Crimpeadora</t>
  </si>
  <si>
    <t>Rj 11- Rj45</t>
  </si>
  <si>
    <t xml:space="preserve">Dechaquetadora </t>
  </si>
  <si>
    <t>Para cable coaxial</t>
  </si>
  <si>
    <t>Para cable UTP</t>
  </si>
  <si>
    <t>Fusionadora de fibra óptica</t>
  </si>
  <si>
    <t>KIT para preparación de fibra óptica</t>
  </si>
  <si>
    <t>Linterna inspeccion de fibra óptica</t>
  </si>
  <si>
    <t xml:space="preserve">Patch pannel </t>
  </si>
  <si>
    <t>Categorías 5e y 6, 24 bocas</t>
  </si>
  <si>
    <t>Ponchadora</t>
  </si>
  <si>
    <t>Rj 11- Rj45 UTP</t>
  </si>
  <si>
    <t>Ponchadora Krone</t>
  </si>
  <si>
    <t xml:space="preserve">Punzones </t>
  </si>
  <si>
    <t>Boque 110</t>
  </si>
  <si>
    <t>Rack de piso con bastidor</t>
  </si>
  <si>
    <t>19" 42U</t>
  </si>
  <si>
    <t xml:space="preserve">Set de alicates </t>
  </si>
  <si>
    <t>Universal, cortante, punta</t>
  </si>
  <si>
    <t>Set destornilladores</t>
  </si>
  <si>
    <t>Paleta, cruz, perilleros</t>
  </si>
  <si>
    <t>Convensión Binario, decimal, xexagecimal</t>
  </si>
  <si>
    <t>PROGRAMACIÓN</t>
  </si>
  <si>
    <t xml:space="preserve">Fuente de poder </t>
  </si>
  <si>
    <t>Sopladora</t>
  </si>
  <si>
    <t>TELECOMUNICACIONES</t>
  </si>
  <si>
    <t xml:space="preserve">TELECOMUNICACIONES </t>
  </si>
  <si>
    <t>Access point decodificador DTH</t>
  </si>
  <si>
    <t>Alarmas  IP</t>
  </si>
  <si>
    <t xml:space="preserve">Amplificador para cable coaxial </t>
  </si>
  <si>
    <t>BTD, Bridge, otros. Instalada en el mensajero</t>
  </si>
  <si>
    <t>Amplificadores de radiocomunicaciones</t>
  </si>
  <si>
    <t>Antena OFF set</t>
  </si>
  <si>
    <t xml:space="preserve">Antenas (sectorial banda 2,4 GHS) </t>
  </si>
  <si>
    <t>Para Router Yagi, otras.</t>
  </si>
  <si>
    <t>Cámaras IP</t>
  </si>
  <si>
    <t>Central telefónica IP</t>
  </si>
  <si>
    <t>Central con capacidad acorde al número de usuario</t>
  </si>
  <si>
    <t>Filtro DASA</t>
  </si>
  <si>
    <t>Filtro pasa bandas</t>
  </si>
  <si>
    <t xml:space="preserve">Para red coaxial y fibra óptica. Instalada en el mensajero
</t>
  </si>
  <si>
    <t>Fuentes de poder CC regulada  0 - 30V</t>
  </si>
  <si>
    <t>Generador de audiofrecuencia</t>
  </si>
  <si>
    <t>Generador de radiofrecuencia</t>
  </si>
  <si>
    <t>Inyectores de potencia</t>
  </si>
  <si>
    <t xml:space="preserve">Para red coaxial. Instalada en el mensajero
</t>
  </si>
  <si>
    <t>Mezclador de CATV</t>
  </si>
  <si>
    <t>Módulos de AM</t>
  </si>
  <si>
    <t>Módulos de FM</t>
  </si>
  <si>
    <t>Notebook</t>
  </si>
  <si>
    <t>Con capacidad para programar router, access point, otros.</t>
  </si>
  <si>
    <t>Alámbrico e inalámbrico</t>
  </si>
  <si>
    <t>Splitter red</t>
  </si>
  <si>
    <t>Swich de red</t>
  </si>
  <si>
    <t>Switch conversor de medio, VDR</t>
  </si>
  <si>
    <t>Tap para cable coaxial</t>
  </si>
  <si>
    <t>Tarjetas de red inalámbrica</t>
  </si>
  <si>
    <t>Teléfono IP</t>
  </si>
  <si>
    <t>Transformador 220/24 V con punto medio</t>
  </si>
  <si>
    <t>Trasmisor FM y AM</t>
  </si>
  <si>
    <t>Análogo y Digital</t>
  </si>
  <si>
    <t>Variac</t>
  </si>
  <si>
    <t>Analizador de espectro</t>
  </si>
  <si>
    <t>Analizador de servicios digital HFC y CATV</t>
  </si>
  <si>
    <t>Analizador de tráfico</t>
  </si>
  <si>
    <t>Analizador de trama digital</t>
  </si>
  <si>
    <t>Huincha de medir metálica</t>
  </si>
  <si>
    <t>Inclinómetro</t>
  </si>
  <si>
    <t>Medidor de campo radioeléctrico</t>
  </si>
  <si>
    <t>Multitester digital</t>
  </si>
  <si>
    <t>Osciloscopio digital</t>
  </si>
  <si>
    <t>Reflectometro</t>
  </si>
  <si>
    <t>Satfinder digital</t>
  </si>
  <si>
    <t>Wattmetro</t>
  </si>
  <si>
    <t>Amplificador para fibra óptica</t>
  </si>
  <si>
    <t>Instalada en el mensajero</t>
  </si>
  <si>
    <t>Antenas para TV aéreas</t>
  </si>
  <si>
    <t>Dipolo</t>
  </si>
  <si>
    <t>Canaletas y bandejas</t>
  </si>
  <si>
    <t>Instaladas en laboratorio</t>
  </si>
  <si>
    <t>Cautín</t>
  </si>
  <si>
    <t>P</t>
  </si>
  <si>
    <t>Cripeadora para cable coaxial</t>
  </si>
  <si>
    <t>Cripeadora para cable UTP</t>
  </si>
  <si>
    <t>Crucetas</t>
  </si>
  <si>
    <t>Instaladas en postaciones</t>
  </si>
  <si>
    <t>Deschaquetador para cable coaxial</t>
  </si>
  <si>
    <t>Deschaquetador para cable UTP</t>
  </si>
  <si>
    <t>Casco con legionario, antiparras, arnés de seguridad, cinturón de seguridad, guantes de cabritilla y guantes de goma.</t>
  </si>
  <si>
    <t>Engrapadora para uso telefónico</t>
  </si>
  <si>
    <t>Escala articulada aluminio</t>
  </si>
  <si>
    <t>Escalera telescópica  aluminio</t>
  </si>
  <si>
    <t>Generador de tonos lápiz inductor</t>
  </si>
  <si>
    <t>Universal, punta, cortante</t>
  </si>
  <si>
    <t>Kit alarma</t>
  </si>
  <si>
    <t xml:space="preserve">Kit circuito Cerrado de TV </t>
  </si>
  <si>
    <t>Kit de elementos antiestáticos</t>
  </si>
  <si>
    <t>Pulsera y cubierta para mesón</t>
  </si>
  <si>
    <t>Kit Porton Eléctrico</t>
  </si>
  <si>
    <t xml:space="preserve">Kit riego automático </t>
  </si>
  <si>
    <t xml:space="preserve">Kit televisión satelital </t>
  </si>
  <si>
    <t>Antena, decodificador</t>
  </si>
  <si>
    <t>Kit video portero</t>
  </si>
  <si>
    <t>Mufa de fibra óptica</t>
  </si>
  <si>
    <t>Mufa telefónica</t>
  </si>
  <si>
    <t>Nodo óptico</t>
  </si>
  <si>
    <t>Pistola de calor</t>
  </si>
  <si>
    <t xml:space="preserve">Ponchadora para cable UTP </t>
  </si>
  <si>
    <t>Categoría 5e y 6</t>
  </si>
  <si>
    <t>Porta cautín</t>
  </si>
  <si>
    <t>Universal, de punta, cortante</t>
  </si>
  <si>
    <t>Set de destornilladores cruz</t>
  </si>
  <si>
    <t xml:space="preserve">Set de destornilladores paleta </t>
  </si>
  <si>
    <t>Set de destornilladores perilleros</t>
  </si>
  <si>
    <t>Set de llaves</t>
  </si>
  <si>
    <t>De boca y de tubo</t>
  </si>
  <si>
    <t>Soporte regleta Krone</t>
  </si>
  <si>
    <t>Taladro portátil para brocas de 0,1-13 mm</t>
  </si>
  <si>
    <t>Con percutor</t>
  </si>
  <si>
    <t>Convensión binario, decimal, xexagecimal</t>
  </si>
  <si>
    <t xml:space="preserve">Postación </t>
  </si>
  <si>
    <t>2 postes con crucetas, mensajero de alambre, cable de fibra óptica y cable coaxial .860 ó .715</t>
  </si>
  <si>
    <t>Google Earth</t>
  </si>
  <si>
    <t>Para predicción de enlaces radioeléctricos</t>
  </si>
  <si>
    <t>Radio mobile</t>
  </si>
  <si>
    <t>Xirio</t>
  </si>
  <si>
    <t>Monto Equipamiento Decreto N°240</t>
  </si>
  <si>
    <t>Monto Equipamiento Alternativo</t>
  </si>
  <si>
    <t>Pond./ Ind. Uso</t>
  </si>
  <si>
    <t>SUFICIENCIA</t>
  </si>
  <si>
    <t>COHERENCIA</t>
  </si>
  <si>
    <r>
      <rPr>
        <b/>
        <u/>
        <sz val="10"/>
        <color theme="4"/>
        <rFont val="Calibri"/>
        <family val="2"/>
        <scheme val="minor"/>
      </rPr>
      <t>Eliminar esta fila antes de imprimir:</t>
    </r>
    <r>
      <rPr>
        <sz val="10"/>
        <color theme="4"/>
        <rFont val="Calibri"/>
        <family val="2"/>
        <scheme val="minor"/>
      </rPr>
      <t xml:space="preserve"> Complete todos los datos solicitados.
Se recomienda revisar los montos, que el porcentaje Habilitación no supera lo establecido en las Bases y que el total solicitado no supera el máximo a financiar según matrícula.
En el punto "f. Especialidades postuladas", la matrícula señalada debe estar de acuerdo a los reportes 2022 de Datos Abiertos Mineduc.
Si postula a más de 6 especialidades, copie e inserte la cantidad de cuadros correspondientes en el punto "f. Especialidades postuladas".
Al momento de imprimir, verifique que todas las columnas caben en una página oficio horizontal.</t>
    </r>
  </si>
  <si>
    <t xml:space="preserve">Conductivímetro </t>
  </si>
  <si>
    <t>Rastras, vibrocultivador, trompo abonador, barra de pulverización, otros.</t>
  </si>
  <si>
    <t>EQUIPAMIENTO</t>
  </si>
  <si>
    <t>HABILITACION</t>
  </si>
  <si>
    <t>Set de bobinas para máquinas de coser</t>
  </si>
  <si>
    <t xml:space="preserve">Refrigerador dos puertas </t>
  </si>
  <si>
    <t xml:space="preserve">Plotter para planos </t>
  </si>
  <si>
    <t>Se deben adecuar espacios especiales para la aplicación de estos productos, ya que son contaminantes e inflamables</t>
  </si>
  <si>
    <t>Revisor/a Técnico</t>
  </si>
  <si>
    <t>III. PROPUESTA DE HABILITACIÓN</t>
  </si>
  <si>
    <t>DESCRIPCIÓN DE LA HABILITACIÓN</t>
  </si>
  <si>
    <t>II. RESUMEN PROPUESTA ADQUISICIÓN DE EQUIPAMIENTO</t>
  </si>
  <si>
    <t>ESPECIALIDAD</t>
  </si>
  <si>
    <t>MONTO EQUIPAMIENTO DECRETO N°240</t>
  </si>
  <si>
    <t>MONTO EQUIPAMIENTO ALTERNATIVO</t>
  </si>
  <si>
    <r>
      <t xml:space="preserve">Eliminar esta fila antes de imprimir: </t>
    </r>
    <r>
      <rPr>
        <sz val="10"/>
        <color theme="4"/>
        <rFont val="Calibri"/>
        <family val="2"/>
        <scheme val="minor"/>
      </rPr>
      <t>Llene esta tabla con los datos obtenidos en cada pestaña de las especialidades con equipamiento postulado. Luego, copie los montos totales para Equipamiento Decreto N°240 y Equipamiento Alternativo en la carátula de este anexo (literal g. monto solicitado).</t>
    </r>
  </si>
  <si>
    <r>
      <t xml:space="preserve">Eliminar esta fila antes de imprimir: </t>
    </r>
    <r>
      <rPr>
        <sz val="10"/>
        <color theme="4"/>
        <rFont val="Calibri"/>
        <family val="2"/>
        <scheme val="minor"/>
      </rPr>
      <t>Se entiende por Habilitación  como dotar, habilitar o generar condiciones en el espacio físico donde se instalarán los recursos solicitados para el correcto funcionamiento del equipamiento y mobiliario postulado. Es decir, que se podrá finanaciar intervenciones de infraestructuras pequeñas que permitan adpatar un espacio con el que el establecimiento ya cuenta.
Si postula a Habilitación, verifique que el monto total de este apartado no supere el máximo establecido en las bases.
Copie el monto total de Habilitación en la carátula de este anexo (literal g. monto solicitado).
No utilizar este apartado para justificar o resumir el equipamiento postulado, ya que puede inducir a error en la evaluación.</t>
    </r>
  </si>
  <si>
    <t>TOTAL HABILITACIÓN</t>
  </si>
  <si>
    <t>TOTAL EQUIPAMIENTO</t>
  </si>
  <si>
    <t>Uso Interno Mineduc</t>
  </si>
  <si>
    <t>Uso Interno Mineduc
Decreto N°240</t>
  </si>
  <si>
    <t>Uso Interno Mineduc
Alternativo</t>
  </si>
  <si>
    <t>f. Monto solicitado</t>
  </si>
  <si>
    <t>g. Especialidades postuladas</t>
  </si>
  <si>
    <t>Torre, monitor y teclado independiente, con conexión a red interna por  wifi  o cable</t>
  </si>
  <si>
    <t xml:space="preserve">Disco externo </t>
  </si>
  <si>
    <t>Disco estado sólido, SSD y normales, con diferentes tipos de conectores: IDE, SATA, USB</t>
  </si>
  <si>
    <t>Con fotocopiadora y scanner</t>
  </si>
  <si>
    <t>Kit de hardware microcontroladores</t>
  </si>
  <si>
    <t>Con microcontrolador, placa protoboard, sensores, servomotor, transistores, resistencias y cables. (Tipo Arduino, Starter Kit)</t>
  </si>
  <si>
    <t>Macbook Pro</t>
  </si>
  <si>
    <t xml:space="preserve">Router </t>
  </si>
  <si>
    <t>Con capacidad wifi</t>
  </si>
  <si>
    <t>Servicio de intranet y conextividad</t>
  </si>
  <si>
    <t xml:space="preserve">Servidor de dominio </t>
  </si>
  <si>
    <t>Switch</t>
  </si>
  <si>
    <t>Gabinete electrónico</t>
  </si>
  <si>
    <t>Lector biométrico</t>
  </si>
  <si>
    <t>Power Supply Tester</t>
  </si>
  <si>
    <t>Tester de red</t>
  </si>
  <si>
    <t>Alfombra antiestática</t>
  </si>
  <si>
    <t>Cofre</t>
  </si>
  <si>
    <t>Para disco externo compatible con equipo disco externo</t>
  </si>
  <si>
    <t>Conversor IDE/SATA a USB</t>
  </si>
  <si>
    <t>Crimpreadora</t>
  </si>
  <si>
    <t>Pulsera antiestática, guante electrónico, antiparra</t>
  </si>
  <si>
    <t>Compatibles con equipos PC</t>
  </si>
  <si>
    <t>Fuente imantada</t>
  </si>
  <si>
    <t>Rack</t>
  </si>
  <si>
    <t>Para switch y servidor</t>
  </si>
  <si>
    <t xml:space="preserve">Set de herramientas  </t>
  </si>
  <si>
    <t>Armado y desarmado de computadores</t>
  </si>
  <si>
    <t>Diferentes modelos y tipos, torre y notebook, para armar y desarmar equipos</t>
  </si>
  <si>
    <t xml:space="preserve">IDE de desarrollo </t>
  </si>
  <si>
    <t>Para aplicaciones web y de escritorio</t>
  </si>
  <si>
    <t>Sistema gestor de base de datos</t>
  </si>
  <si>
    <t>Software de diseño de flujo y procesos</t>
  </si>
  <si>
    <t>Para BPM y flujos de procesos</t>
  </si>
  <si>
    <t xml:space="preserve">Software de diseño UI </t>
  </si>
  <si>
    <t>Para Mockups o Wireframes</t>
  </si>
  <si>
    <t>Software de gestión de aula</t>
  </si>
  <si>
    <t>Software de ofimática</t>
  </si>
  <si>
    <t>Software modelamiento de bases de datos</t>
  </si>
  <si>
    <t>Agitador magnético con temperatura</t>
  </si>
  <si>
    <t>Campana de extracción </t>
  </si>
  <si>
    <t>Acorde a medida de plancha de ataque químico</t>
  </si>
  <si>
    <t>Celda electroquímica</t>
  </si>
  <si>
    <t>Centrífuga de laboratorio</t>
  </si>
  <si>
    <t>Contenedor de residuos </t>
  </si>
  <si>
    <t>Cristalizadores</t>
  </si>
  <si>
    <t>Desecadora</t>
  </si>
  <si>
    <t>Equipo de destilación por arrastre de vapor</t>
  </si>
  <si>
    <t>Equipo de extracción continua con equipo Soxhlet</t>
  </si>
  <si>
    <t>Equipo de tratamiento de riles</t>
  </si>
  <si>
    <t>Equipo hidrodestilador</t>
  </si>
  <si>
    <t>Equipo Soxhlet</t>
  </si>
  <si>
    <t>Estufa de secado</t>
  </si>
  <si>
    <t>Extractores de aire en laboratorio</t>
  </si>
  <si>
    <t>Manto calefactor para matraces</t>
  </si>
  <si>
    <t>Mufla</t>
  </si>
  <si>
    <t>Plancha de ataque químico </t>
  </si>
  <si>
    <t>1 m. x 60 cm. aprox.</t>
  </si>
  <si>
    <t>Tamizadora de laboratorio </t>
  </si>
  <si>
    <t>Balanza analítica </t>
  </si>
  <si>
    <t>Hasta 410 g.</t>
  </si>
  <si>
    <t>Balanza de humedad</t>
  </si>
  <si>
    <t>Balanza de precisión  </t>
  </si>
  <si>
    <t>0.01 g.</t>
  </si>
  <si>
    <t>Balanza granataria </t>
  </si>
  <si>
    <t>Hasta 6 kilos</t>
  </si>
  <si>
    <t>Colorímetro</t>
  </si>
  <si>
    <t>Conductímetro portátil rango dual TDS</t>
  </si>
  <si>
    <t>Densímetro distintas medidas</t>
  </si>
  <si>
    <t>Fotómetro portátil</t>
  </si>
  <si>
    <t>Instrumentos para el análisis de gases de combustión y emisiones industriales con sensores</t>
  </si>
  <si>
    <t>Medidor de oxígeno disuelto portátil a123 parado, con sensor de temperatura</t>
  </si>
  <si>
    <t>Sensores de PH, conductividad, DBO (pasport sensors pasco)</t>
  </si>
  <si>
    <t>Termómetro digital  </t>
  </si>
  <si>
    <t>De 50°c a 250°c</t>
  </si>
  <si>
    <t>Viscosímetro</t>
  </si>
  <si>
    <t>Argolla metálica para embudos</t>
  </si>
  <si>
    <t>Mismos tamaños que embudos analítico y de decantación</t>
  </si>
  <si>
    <t>Bandejas para escurrir utensilios lavados</t>
  </si>
  <si>
    <t>Bidón para agua destilada </t>
  </si>
  <si>
    <t>50 lt.</t>
  </si>
  <si>
    <t>Bombas de vacíos</t>
  </si>
  <si>
    <t>Botiquín, primeros auxilios </t>
  </si>
  <si>
    <t>Bureta de vidrio </t>
  </si>
  <si>
    <t>25 ml. y 50 ml. Con llave de teflón</t>
  </si>
  <si>
    <t>Colador plástico</t>
  </si>
  <si>
    <t>Colector de destilado (por equipo de destilación)</t>
  </si>
  <si>
    <t>Dispensadores distintos volúmenes</t>
  </si>
  <si>
    <t>Ducha de seguridad</t>
  </si>
  <si>
    <t>Con receptáculo</t>
  </si>
  <si>
    <t>Ducha lavaojos</t>
  </si>
  <si>
    <t>Embudo decantación (graduado) </t>
  </si>
  <si>
    <t>125 ml.  y 250 ml.</t>
  </si>
  <si>
    <t>Guantes, antiparras, máscara respiradora para polvo y gases</t>
  </si>
  <si>
    <t>Espátula acero inoxidable</t>
  </si>
  <si>
    <t>Frascos toma muestras </t>
  </si>
  <si>
    <t>200 ml.</t>
  </si>
  <si>
    <t>Fuentes plásticas </t>
  </si>
  <si>
    <t>Goteros de vidrio</t>
  </si>
  <si>
    <t>Juego de tamices</t>
  </si>
  <si>
    <t>Mechero Bunsen</t>
  </si>
  <si>
    <t>Modelos moleculares</t>
  </si>
  <si>
    <t>Nevera para muestreo </t>
  </si>
  <si>
    <t>Tamaño para frasco toma muestras</t>
  </si>
  <si>
    <t>Picnómetro distintas medidas</t>
  </si>
  <si>
    <t>Pinza de acero inoxidable para tubo de ensayo</t>
  </si>
  <si>
    <t>Pinza de acero inoxidable para vasos precipitados</t>
  </si>
  <si>
    <t>Pinza para buretas</t>
  </si>
  <si>
    <t>Placa petri de vidrio</t>
  </si>
  <si>
    <t>Placa Petri plástica </t>
  </si>
  <si>
    <t>90 ml.</t>
  </si>
  <si>
    <t>Rejilla de asbesto</t>
  </si>
  <si>
    <t>Rotuladores</t>
  </si>
  <si>
    <t>Set de embudos analítico de vidrio </t>
  </si>
  <si>
    <t>Diferentes tamaños y resistente a altas temperaturas</t>
  </si>
  <si>
    <t>Set de hisopos</t>
  </si>
  <si>
    <t>Set de materiales de acero inoxidable</t>
  </si>
  <si>
    <t>Soporte, trípodes, pinzas, etc.</t>
  </si>
  <si>
    <t>Set de materiales de porcelana </t>
  </si>
  <si>
    <t>Mortero y cápsulas</t>
  </si>
  <si>
    <t>Set de materiales plástico de laboratorio </t>
  </si>
  <si>
    <t>Pisetas, propipetas, otros.</t>
  </si>
  <si>
    <t>Set de matraces de Erlenmeyer de vidrio </t>
  </si>
  <si>
    <t>125 ml. y 250 ml.</t>
  </si>
  <si>
    <t>Set de matraz de aforo de vidrio </t>
  </si>
  <si>
    <t>25 ml., 50 ml., 100 ml., 250 ml., 500 ml. y 1 lt.</t>
  </si>
  <si>
    <t>Set de moldes de silicona</t>
  </si>
  <si>
    <t>Diversos tamaños y formas</t>
  </si>
  <si>
    <t>Set de pipetas de vidrio graduadas </t>
  </si>
  <si>
    <t>1 ml., 5 ml., 10 ml., 20 ml.</t>
  </si>
  <si>
    <t>Set de sacabocados para tapón de goma</t>
  </si>
  <si>
    <t>Set probetas de vidrio </t>
  </si>
  <si>
    <t>10 ml., 30 ml., 50 ml., 100 ml., 500 ml., y 1 lt.</t>
  </si>
  <si>
    <t>Set vaso precipitado de vidrio </t>
  </si>
  <si>
    <t>25 ml.,  50 ml., 100, ml., 250 ml., 400 ml,  500 ml. y 1 lt</t>
  </si>
  <si>
    <t>Sistema de filtración al vacío</t>
  </si>
  <si>
    <t>Sistema de filtración simple</t>
  </si>
  <si>
    <t>Soporte para pipetas</t>
  </si>
  <si>
    <t>Tapón de goma para termómetro en sistema de destilación (Medida acorde al sistema de destilación)</t>
  </si>
  <si>
    <t>Trípode de laboratorio</t>
  </si>
  <si>
    <t>Tubo de ensayo de vidrio</t>
  </si>
  <si>
    <t>Varilla de agitación</t>
  </si>
  <si>
    <t>Chancador primario a escala</t>
  </si>
  <si>
    <t>Uso educacional</t>
  </si>
  <si>
    <t>Simulador de formación de compuestos y reacciones químicas</t>
  </si>
  <si>
    <t>Medidor de azufre</t>
  </si>
  <si>
    <t>Medidor de oxígeno</t>
  </si>
  <si>
    <t xml:space="preserve">Espectrofotrómetro </t>
  </si>
  <si>
    <t>UV/visible</t>
  </si>
  <si>
    <t>Crisol de porcelana para mufla</t>
  </si>
  <si>
    <t>Cubeta para espectrofotómetro </t>
  </si>
  <si>
    <t>Pinza para crisol de porcelana</t>
  </si>
  <si>
    <t>Set de vasos de teflón </t>
  </si>
  <si>
    <t>Trompa de agua</t>
  </si>
  <si>
    <t>Tubo capilar </t>
  </si>
  <si>
    <t>Para punto de fusión</t>
  </si>
  <si>
    <t>Tubo thiele</t>
  </si>
  <si>
    <t>Alimentador para intercambiadores de calor</t>
  </si>
  <si>
    <t>Aparato de Reynolds</t>
  </si>
  <si>
    <t>Chancadora</t>
  </si>
  <si>
    <t>Equipo de aglomeración, granulación</t>
  </si>
  <si>
    <t>Equipo de escurrimiento de fluido con bomba centrífuga</t>
  </si>
  <si>
    <t>Equipo de estudio motobomba en serie y paralelo</t>
  </si>
  <si>
    <t>Equipo de pérdida de carga</t>
  </si>
  <si>
    <t>Equipo de secado por convección</t>
  </si>
  <si>
    <t>Molino de bolas</t>
  </si>
  <si>
    <t>Tamizadora mecánica</t>
  </si>
  <si>
    <t>Torre de enfriamiento de agua</t>
  </si>
  <si>
    <t>UV/visible </t>
  </si>
  <si>
    <t>Baldes plásticos </t>
  </si>
  <si>
    <t>10 lt.</t>
  </si>
  <si>
    <t>Set de probetas de plástico</t>
  </si>
  <si>
    <t>De 250 ml. de 500 ml. y de 2000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</si>
</sst>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0" x14ac:knownFonts="1">
    <font>
      <sz val="11"/>
      <color theme="1"/>
      <name val="Calibri"/>
      <family val="2"/>
      <scheme val="minor"/>
    </font>
    <font>
      <sz val="11"/>
      <color theme="1"/>
      <name val="Calibri"/>
      <family val="2"/>
      <scheme val="minor"/>
    </font>
    <font>
      <b/>
      <sz val="8"/>
      <color theme="0"/>
      <name val="Tw Cen MT Condensed"/>
      <family val="2"/>
    </font>
    <font>
      <sz val="8"/>
      <name val="Tw Cen MT Condensed"/>
      <family val="2"/>
    </font>
    <font>
      <b/>
      <sz val="8"/>
      <name val="Tw Cen MT Condensed"/>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b/>
      <sz val="14"/>
      <color theme="1"/>
      <name val="Calibri"/>
      <family val="2"/>
      <scheme val="minor"/>
    </font>
    <font>
      <i/>
      <sz val="9"/>
      <color theme="1" tint="0.499984740745262"/>
      <name val="Calibri"/>
      <family val="2"/>
      <scheme val="minor"/>
    </font>
    <font>
      <b/>
      <sz val="10"/>
      <color theme="1" tint="0.499984740745262"/>
      <name val="Calibri"/>
      <family val="2"/>
      <scheme val="minor"/>
    </font>
    <font>
      <sz val="10"/>
      <color theme="4"/>
      <name val="Calibri"/>
      <family val="2"/>
      <scheme val="minor"/>
    </font>
    <font>
      <i/>
      <sz val="10"/>
      <color theme="4"/>
      <name val="Calibri"/>
      <family val="2"/>
      <scheme val="minor"/>
    </font>
    <font>
      <b/>
      <u/>
      <sz val="10"/>
      <color theme="4"/>
      <name val="Calibri"/>
      <family val="2"/>
      <scheme val="minor"/>
    </font>
    <font>
      <sz val="10"/>
      <color theme="1" tint="0.499984740745262"/>
      <name val="Calibri"/>
      <family val="2"/>
      <scheme val="minor"/>
    </font>
    <font>
      <sz val="10"/>
      <color theme="4"/>
      <name val="Tw Cen MT"/>
      <family val="2"/>
    </font>
    <font>
      <b/>
      <sz val="10"/>
      <name val="Tw Cen MT"/>
      <family val="2"/>
    </font>
    <font>
      <b/>
      <sz val="9"/>
      <name val="Tw Cen MT"/>
      <family val="2"/>
    </font>
    <font>
      <sz val="10"/>
      <name val="Tw Cen MT"/>
      <family val="2"/>
    </font>
    <font>
      <b/>
      <sz val="11"/>
      <color theme="0"/>
      <name val="Tw Cen MT"/>
      <family val="2"/>
    </font>
    <font>
      <b/>
      <sz val="8"/>
      <color theme="4"/>
      <name val="Tw Cen MT Condensed"/>
      <family val="2"/>
    </font>
    <font>
      <sz val="10"/>
      <name val="Calibri"/>
      <family val="2"/>
      <scheme val="minor"/>
    </font>
    <font>
      <sz val="10"/>
      <color theme="0"/>
      <name val="Calibri"/>
      <family val="2"/>
      <scheme val="minor"/>
    </font>
    <font>
      <sz val="10"/>
      <color theme="2" tint="-0.749992370372631"/>
      <name val="Calibri"/>
      <family val="2"/>
      <scheme val="minor"/>
    </font>
    <font>
      <i/>
      <sz val="9"/>
      <color theme="2" tint="-0.749992370372631"/>
      <name val="Calibri"/>
      <family val="2"/>
      <scheme val="minor"/>
    </font>
    <font>
      <sz val="9"/>
      <color theme="1"/>
      <name val="Calibri"/>
      <family val="2"/>
      <scheme val="minor"/>
    </font>
    <font>
      <b/>
      <sz val="9"/>
      <color theme="1"/>
      <name val="Calibri"/>
      <family val="2"/>
      <scheme val="minor"/>
    </font>
    <font>
      <b/>
      <sz val="1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bgColor indexed="64"/>
      </patternFill>
    </fill>
    <fill>
      <patternFill patternType="solid">
        <fgColor theme="8"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4"/>
      </left>
      <right style="thin">
        <color theme="4"/>
      </right>
      <top style="thin">
        <color theme="4"/>
      </top>
      <bottom style="thin">
        <color theme="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0" fillId="0" borderId="0" xfId="0" applyFont="1" applyAlignment="1">
      <alignment horizontal="center" vertical="center"/>
    </xf>
    <xf numFmtId="0" fontId="5" fillId="0" borderId="0" xfId="0" applyFont="1" applyAlignment="1">
      <alignment vertical="center"/>
    </xf>
    <xf numFmtId="0" fontId="11" fillId="0" borderId="0" xfId="0" applyFont="1" applyAlignment="1">
      <alignment horizontal="right" vertical="center" wrapText="1"/>
    </xf>
    <xf numFmtId="0" fontId="12" fillId="0" borderId="1" xfId="0" applyFont="1" applyBorder="1" applyAlignment="1">
      <alignment horizontal="center" vertical="top"/>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0" xfId="0" applyFont="1" applyAlignment="1">
      <alignment vertical="center"/>
    </xf>
    <xf numFmtId="0" fontId="6" fillId="2" borderId="1" xfId="0" applyFont="1" applyFill="1" applyBorder="1" applyAlignment="1">
      <alignment horizontal="left" vertical="center"/>
    </xf>
    <xf numFmtId="9" fontId="6" fillId="0" borderId="0" xfId="2"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4" fontId="20" fillId="0" borderId="0" xfId="0" applyNumberFormat="1" applyFont="1" applyAlignment="1">
      <alignment horizontal="center" vertical="center" wrapText="1"/>
    </xf>
    <xf numFmtId="0" fontId="3" fillId="0" borderId="0" xfId="0" applyFont="1" applyAlignment="1">
      <alignment horizontal="right" wrapText="1"/>
    </xf>
    <xf numFmtId="0" fontId="4" fillId="0" borderId="0" xfId="0" applyFont="1" applyAlignment="1">
      <alignment horizontal="center" wrapText="1"/>
    </xf>
    <xf numFmtId="4" fontId="4" fillId="0" borderId="0" xfId="0" applyNumberFormat="1" applyFont="1" applyAlignment="1">
      <alignment horizontal="center" wrapText="1"/>
    </xf>
    <xf numFmtId="4" fontId="3"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4" fontId="4" fillId="13" borderId="1" xfId="0" applyNumberFormat="1" applyFont="1" applyFill="1" applyBorder="1" applyAlignment="1">
      <alignment horizontal="center" vertical="center" wrapText="1"/>
    </xf>
    <xf numFmtId="4" fontId="3" fillId="13" borderId="1" xfId="0" applyNumberFormat="1" applyFont="1" applyFill="1" applyBorder="1" applyAlignment="1">
      <alignment horizontal="center" vertical="center" wrapText="1"/>
    </xf>
    <xf numFmtId="1" fontId="20" fillId="0" borderId="0" xfId="0" applyNumberFormat="1" applyFont="1" applyAlignment="1">
      <alignment horizontal="center" vertical="center" wrapText="1"/>
    </xf>
    <xf numFmtId="1" fontId="4" fillId="0" borderId="0" xfId="0" applyNumberFormat="1" applyFont="1" applyAlignment="1">
      <alignment horizontal="center" wrapText="1"/>
    </xf>
    <xf numFmtId="1" fontId="4" fillId="0" borderId="0" xfId="0" applyNumberFormat="1" applyFont="1" applyAlignment="1">
      <alignment horizontal="center" vertical="center" wrapText="1"/>
    </xf>
    <xf numFmtId="1" fontId="3" fillId="5" borderId="1" xfId="0" applyNumberFormat="1" applyFont="1" applyFill="1" applyBorder="1" applyAlignment="1">
      <alignment horizontal="center" vertical="center" wrapText="1"/>
    </xf>
    <xf numFmtId="1" fontId="3" fillId="0" borderId="0" xfId="0" applyNumberFormat="1" applyFont="1" applyAlignment="1">
      <alignment horizontal="center" vertical="center" wrapText="1"/>
    </xf>
    <xf numFmtId="0" fontId="18" fillId="0" borderId="0" xfId="0" applyFont="1" applyAlignment="1">
      <alignment vertical="center" wrapText="1"/>
    </xf>
    <xf numFmtId="4" fontId="3" fillId="12" borderId="1" xfId="0" applyNumberFormat="1" applyFont="1" applyFill="1" applyBorder="1" applyAlignment="1">
      <alignment horizontal="center" vertical="center" wrapText="1"/>
    </xf>
    <xf numFmtId="2" fontId="3" fillId="13" borderId="1" xfId="0" applyNumberFormat="1" applyFont="1" applyFill="1" applyBorder="1" applyAlignment="1">
      <alignment horizontal="center" vertical="center" wrapText="1"/>
    </xf>
    <xf numFmtId="4" fontId="3" fillId="14" borderId="1" xfId="0" applyNumberFormat="1"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1" fontId="4" fillId="3" borderId="1" xfId="1" applyFont="1" applyFill="1" applyBorder="1" applyAlignment="1" applyProtection="1">
      <alignment horizontal="center" vertical="center" wrapText="1"/>
      <protection locked="0"/>
    </xf>
    <xf numFmtId="41" fontId="3" fillId="4" borderId="1" xfId="1" applyFont="1" applyFill="1" applyBorder="1" applyAlignment="1" applyProtection="1">
      <alignment horizontal="center" vertical="center" wrapText="1"/>
      <protection locked="0"/>
    </xf>
    <xf numFmtId="41" fontId="3" fillId="0" borderId="1" xfId="1" applyFont="1" applyBorder="1" applyAlignment="1" applyProtection="1">
      <alignment horizontal="center" vertical="center" wrapText="1"/>
      <protection locked="0"/>
    </xf>
    <xf numFmtId="0" fontId="4" fillId="3" borderId="1" xfId="1" applyNumberFormat="1" applyFont="1" applyFill="1" applyBorder="1" applyAlignment="1" applyProtection="1">
      <alignment horizontal="center" vertical="center" wrapText="1"/>
      <protection locked="0"/>
    </xf>
    <xf numFmtId="0" fontId="3" fillId="4" borderId="1" xfId="1" applyNumberFormat="1" applyFont="1" applyFill="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3" fillId="15" borderId="1" xfId="0" applyFont="1" applyFill="1" applyBorder="1" applyAlignment="1">
      <alignment horizontal="center" vertical="center" wrapText="1"/>
    </xf>
    <xf numFmtId="0" fontId="3" fillId="15"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3" fontId="23" fillId="0" borderId="1" xfId="2" applyNumberFormat="1" applyFont="1" applyBorder="1" applyAlignment="1">
      <alignment horizontal="right" vertical="center"/>
    </xf>
    <xf numFmtId="3" fontId="23" fillId="0" borderId="1" xfId="2" applyNumberFormat="1" applyFont="1" applyBorder="1" applyAlignment="1" applyProtection="1">
      <alignment horizontal="right" vertical="center"/>
    </xf>
    <xf numFmtId="0" fontId="6" fillId="0" borderId="0" xfId="0" applyFont="1" applyAlignment="1">
      <alignment vertical="center" wrapText="1"/>
    </xf>
    <xf numFmtId="0" fontId="10" fillId="0" borderId="0" xfId="0" applyFont="1" applyAlignment="1">
      <alignment horizontal="center" vertical="center" wrapText="1"/>
    </xf>
    <xf numFmtId="0" fontId="8"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0" xfId="0" applyFont="1" applyAlignment="1">
      <alignment horizontal="right" vertical="center" wrapText="1"/>
    </xf>
    <xf numFmtId="3" fontId="7" fillId="0" borderId="0" xfId="0" applyNumberFormat="1" applyFont="1" applyAlignment="1">
      <alignment vertical="center" wrapText="1"/>
    </xf>
    <xf numFmtId="0" fontId="24" fillId="3"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3" fontId="29" fillId="0" borderId="1" xfId="2" applyNumberFormat="1" applyFont="1" applyBorder="1" applyAlignment="1">
      <alignment horizontal="right" vertical="center"/>
    </xf>
    <xf numFmtId="9" fontId="13" fillId="0" borderId="0" xfId="2" applyFont="1" applyAlignment="1">
      <alignment vertical="center"/>
    </xf>
    <xf numFmtId="3" fontId="27" fillId="14" borderId="1" xfId="0" applyNumberFormat="1" applyFont="1" applyFill="1" applyBorder="1" applyAlignment="1">
      <alignment horizontal="right" vertical="center" wrapText="1"/>
    </xf>
    <xf numFmtId="3" fontId="28" fillId="14" borderId="1" xfId="0" applyNumberFormat="1" applyFont="1" applyFill="1" applyBorder="1" applyAlignment="1">
      <alignment horizontal="right" vertical="center" wrapText="1"/>
    </xf>
    <xf numFmtId="9" fontId="13" fillId="0" borderId="0" xfId="2" applyFont="1" applyAlignment="1">
      <alignment horizontal="center" vertical="center"/>
    </xf>
    <xf numFmtId="3" fontId="25" fillId="0" borderId="0" xfId="0" applyNumberFormat="1" applyFont="1" applyAlignment="1">
      <alignment vertical="center" wrapText="1"/>
    </xf>
    <xf numFmtId="41" fontId="20" fillId="0" borderId="0" xfId="1" applyFont="1" applyAlignment="1" applyProtection="1">
      <alignment horizontal="center" vertical="center" wrapText="1"/>
    </xf>
    <xf numFmtId="2" fontId="20" fillId="0" borderId="0" xfId="1" applyNumberFormat="1" applyFont="1" applyAlignment="1" applyProtection="1">
      <alignment horizontal="center" vertical="center" wrapText="1"/>
    </xf>
    <xf numFmtId="0" fontId="20" fillId="0" borderId="0" xfId="1" applyNumberFormat="1" applyFont="1" applyAlignment="1" applyProtection="1">
      <alignment horizontal="center" vertical="center" wrapText="1"/>
    </xf>
    <xf numFmtId="41" fontId="20" fillId="0" borderId="0" xfId="1" applyFont="1" applyBorder="1" applyAlignment="1" applyProtection="1">
      <alignment horizontal="center" vertical="center" wrapText="1"/>
    </xf>
    <xf numFmtId="41" fontId="20" fillId="0" borderId="0" xfId="1" applyFont="1" applyBorder="1" applyAlignment="1" applyProtection="1">
      <alignment horizontal="right" vertical="center" wrapText="1"/>
    </xf>
    <xf numFmtId="41" fontId="18" fillId="0" borderId="0" xfId="1" applyFont="1" applyBorder="1" applyAlignment="1" applyProtection="1">
      <alignment horizontal="center" vertical="center" wrapText="1"/>
    </xf>
    <xf numFmtId="41" fontId="4" fillId="0" borderId="0" xfId="1" applyFont="1" applyAlignment="1" applyProtection="1">
      <alignment horizontal="center" wrapText="1"/>
    </xf>
    <xf numFmtId="0" fontId="4" fillId="0" borderId="0" xfId="1" applyNumberFormat="1" applyFont="1" applyAlignment="1" applyProtection="1">
      <alignment horizontal="center" wrapText="1"/>
    </xf>
    <xf numFmtId="41" fontId="22" fillId="9" borderId="0" xfId="1" applyFont="1" applyFill="1" applyAlignment="1" applyProtection="1">
      <alignment horizontal="center" wrapText="1"/>
    </xf>
    <xf numFmtId="41" fontId="22" fillId="11" borderId="0" xfId="1" applyFont="1" applyFill="1" applyAlignment="1" applyProtection="1">
      <alignment horizontal="center" wrapText="1"/>
    </xf>
    <xf numFmtId="2" fontId="3" fillId="12" borderId="1" xfId="1" applyNumberFormat="1" applyFont="1" applyFill="1" applyBorder="1" applyAlignment="1" applyProtection="1">
      <alignment horizontal="center" vertical="center" wrapText="1"/>
    </xf>
    <xf numFmtId="0" fontId="3" fillId="7" borderId="1" xfId="1" applyNumberFormat="1" applyFont="1" applyFill="1" applyBorder="1" applyAlignment="1" applyProtection="1">
      <alignment horizontal="center" vertical="center" wrapText="1"/>
    </xf>
    <xf numFmtId="0" fontId="3" fillId="12" borderId="1" xfId="1" applyNumberFormat="1" applyFont="1" applyFill="1" applyBorder="1" applyAlignment="1" applyProtection="1">
      <alignment horizontal="center" vertical="center" wrapText="1"/>
    </xf>
    <xf numFmtId="41" fontId="3" fillId="12" borderId="1" xfId="1" applyFont="1" applyFill="1" applyBorder="1" applyAlignment="1" applyProtection="1">
      <alignment horizontal="center" vertical="center" wrapText="1"/>
    </xf>
    <xf numFmtId="41" fontId="3" fillId="9" borderId="1" xfId="1" applyFont="1" applyFill="1" applyBorder="1" applyAlignment="1" applyProtection="1">
      <alignment horizontal="center" vertical="center" wrapText="1"/>
    </xf>
    <xf numFmtId="41" fontId="3" fillId="11" borderId="1" xfId="1" applyFont="1" applyFill="1" applyBorder="1" applyAlignment="1" applyProtection="1">
      <alignment horizontal="center" vertical="center" wrapText="1"/>
    </xf>
    <xf numFmtId="2" fontId="3" fillId="13" borderId="1" xfId="1" applyNumberFormat="1" applyFont="1" applyFill="1" applyBorder="1" applyAlignment="1" applyProtection="1">
      <alignment horizontal="center" vertical="center" wrapText="1"/>
    </xf>
    <xf numFmtId="2" fontId="3" fillId="14" borderId="1" xfId="1" applyNumberFormat="1" applyFont="1" applyFill="1" applyBorder="1" applyAlignment="1" applyProtection="1">
      <alignment horizontal="center" vertical="center" wrapText="1"/>
    </xf>
    <xf numFmtId="0" fontId="3" fillId="14" borderId="1" xfId="1" applyNumberFormat="1" applyFont="1" applyFill="1" applyBorder="1" applyAlignment="1" applyProtection="1">
      <alignment horizontal="center" vertical="center" wrapText="1"/>
    </xf>
    <xf numFmtId="41" fontId="3" fillId="14" borderId="1" xfId="1" applyFont="1" applyFill="1" applyBorder="1" applyAlignment="1" applyProtection="1">
      <alignment horizontal="center" vertical="center" wrapText="1"/>
    </xf>
    <xf numFmtId="0" fontId="3" fillId="15" borderId="1" xfId="0" applyFont="1" applyFill="1" applyBorder="1" applyAlignment="1">
      <alignment horizontal="center" vertical="center"/>
    </xf>
    <xf numFmtId="41" fontId="3" fillId="0" borderId="0" xfId="1" applyFont="1" applyAlignment="1" applyProtection="1">
      <alignment horizontal="center" vertical="center" wrapText="1"/>
    </xf>
    <xf numFmtId="2" fontId="3" fillId="0" borderId="0" xfId="1" applyNumberFormat="1" applyFont="1" applyAlignment="1" applyProtection="1">
      <alignment horizontal="center" vertical="center" wrapText="1"/>
    </xf>
    <xf numFmtId="0" fontId="3" fillId="0" borderId="0" xfId="1" applyNumberFormat="1" applyFont="1" applyAlignment="1" applyProtection="1">
      <alignment horizontal="center" vertical="center" wrapText="1"/>
    </xf>
    <xf numFmtId="0" fontId="3" fillId="0" borderId="0" xfId="0" applyFont="1" applyAlignment="1" applyProtection="1">
      <alignment horizontal="center" vertical="center" wrapText="1"/>
      <protection locked="0"/>
    </xf>
    <xf numFmtId="41" fontId="3" fillId="0" borderId="0" xfId="1" applyFont="1" applyAlignment="1" applyProtection="1">
      <alignment horizontal="center" vertical="center" wrapText="1"/>
      <protection locked="0"/>
    </xf>
    <xf numFmtId="0" fontId="3" fillId="0" borderId="0" xfId="1" applyNumberFormat="1" applyFont="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41" fontId="3" fillId="9" borderId="1" xfId="1"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41" fontId="3" fillId="11" borderId="1" xfId="1"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1" xfId="1"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3" fontId="6" fillId="0" borderId="1" xfId="0" applyNumberFormat="1" applyFont="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3" fontId="7" fillId="2" borderId="1" xfId="0" applyNumberFormat="1" applyFont="1" applyFill="1" applyBorder="1" applyAlignment="1">
      <alignment vertical="center" wrapText="1"/>
    </xf>
    <xf numFmtId="0" fontId="9" fillId="0" borderId="7" xfId="0" applyFont="1" applyBorder="1" applyAlignment="1">
      <alignment horizontal="left" vertical="center"/>
    </xf>
    <xf numFmtId="0" fontId="9" fillId="0" borderId="0" xfId="0" applyFont="1" applyAlignment="1">
      <alignment horizontal="lef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center"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wrapText="1"/>
    </xf>
    <xf numFmtId="0" fontId="8" fillId="0" borderId="0" xfId="0" applyFont="1" applyAlignment="1">
      <alignment horizontal="left" vertical="center" wrapText="1"/>
    </xf>
    <xf numFmtId="0" fontId="15" fillId="0" borderId="0" xfId="0" applyFont="1" applyAlignment="1">
      <alignment horizontal="left" vertical="center" wrapText="1"/>
    </xf>
    <xf numFmtId="0" fontId="24" fillId="3"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3" fontId="6" fillId="0" borderId="4" xfId="0" applyNumberFormat="1" applyFont="1" applyBorder="1" applyAlignment="1" applyProtection="1">
      <alignment horizontal="left" vertical="center" wrapText="1"/>
      <protection locked="0"/>
    </xf>
    <xf numFmtId="3" fontId="6" fillId="0" borderId="6" xfId="0" applyNumberFormat="1" applyFont="1" applyBorder="1" applyAlignment="1" applyProtection="1">
      <alignment horizontal="left" vertical="center" wrapText="1"/>
      <protection locked="0"/>
    </xf>
    <xf numFmtId="0" fontId="10" fillId="0" borderId="0" xfId="0" applyFont="1" applyAlignment="1">
      <alignment horizontal="center" vertical="center" wrapText="1"/>
    </xf>
    <xf numFmtId="2" fontId="19" fillId="0" borderId="0" xfId="0" applyNumberFormat="1" applyFont="1" applyAlignment="1">
      <alignment horizontal="left" vertical="center" wrapText="1"/>
    </xf>
    <xf numFmtId="0" fontId="17" fillId="0" borderId="8" xfId="0" applyFont="1" applyBorder="1" applyAlignment="1">
      <alignment horizontal="left" vertical="center" wrapText="1"/>
    </xf>
    <xf numFmtId="0" fontId="17" fillId="2" borderId="8"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4" fontId="4" fillId="6" borderId="5" xfId="0" applyNumberFormat="1" applyFont="1" applyFill="1" applyBorder="1" applyAlignment="1">
      <alignment horizontal="center" vertical="center" wrapText="1"/>
    </xf>
    <xf numFmtId="4" fontId="4" fillId="6" borderId="6" xfId="0" applyNumberFormat="1" applyFont="1" applyFill="1" applyBorder="1" applyAlignment="1">
      <alignment horizontal="center" vertical="center" wrapText="1"/>
    </xf>
    <xf numFmtId="0" fontId="21" fillId="3" borderId="8" xfId="0" applyFont="1" applyFill="1" applyBorder="1" applyAlignment="1">
      <alignment horizontal="left" vertical="center" wrapText="1"/>
    </xf>
    <xf numFmtId="3" fontId="17" fillId="0" borderId="8" xfId="0" applyNumberFormat="1" applyFont="1" applyBorder="1" applyAlignment="1" applyProtection="1">
      <alignment horizontal="center" vertical="center" wrapText="1"/>
      <protection locked="0"/>
    </xf>
    <xf numFmtId="3" fontId="17" fillId="2" borderId="8"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3">
    <cellStyle name="Millares [0]" xfId="1" builtinId="6"/>
    <cellStyle name="Normal" xfId="0" builtinId="0"/>
    <cellStyle name="Porcentaje" xfId="2" builtinId="5"/>
  </cellStyles>
  <dxfs count="8">
    <dxf>
      <font>
        <b/>
        <i val="0"/>
        <color rgb="FFFF0000"/>
      </font>
      <fill>
        <patternFill>
          <bgColor rgb="FFFFFF00"/>
        </patternFill>
      </fill>
    </dxf>
    <dxf>
      <fill>
        <patternFill>
          <bgColor rgb="FFFFC7CE"/>
        </patternFill>
      </fill>
    </dxf>
    <dxf>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rgb="FF9C0006"/>
      </font>
      <fill>
        <patternFill>
          <bgColor rgb="FFFFC7CE"/>
        </patternFill>
      </fill>
    </dxf>
    <dxf>
      <font>
        <color rgb="FF9C0006"/>
      </font>
    </dxf>
  </dxfs>
  <tableStyles count="0" defaultTableStyle="TableStyleMedium2" defaultPivotStyle="PivotStyleLight16"/>
  <colors>
    <mruColors>
      <color rgb="FF9DE0AD"/>
      <color rgb="FFC9E9E7"/>
      <color rgb="FF45ADA8"/>
      <color rgb="FFE5FCC2"/>
      <color rgb="FF547980"/>
      <color rgb="FFF38630"/>
      <color rgb="FFCDEBEA"/>
      <color rgb="FF4EB6B1"/>
      <color rgb="FFA7DBD8"/>
      <color rgb="FF69D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339725</xdr:colOff>
      <xdr:row>0</xdr:row>
      <xdr:rowOff>866775</xdr:rowOff>
    </xdr:to>
    <xdr:pic>
      <xdr:nvPicPr>
        <xdr:cNvPr id="3" name="Imagen 2" descr="Código QR&#10;&#10;Descripción generada automáticamente con confianza media">
          <a:extLst>
            <a:ext uri="{FF2B5EF4-FFF2-40B4-BE49-F238E27FC236}">
              <a16:creationId xmlns:a16="http://schemas.microsoft.com/office/drawing/2014/main" id="{453D3551-BE44-4CE7-8A85-8F2A1F38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3" t="10563" r="5198" b="11650"/>
        <a:stretch/>
      </xdr:blipFill>
      <xdr:spPr bwMode="auto">
        <a:xfrm>
          <a:off x="257175" y="76200"/>
          <a:ext cx="1711325" cy="790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330200</xdr:colOff>
      <xdr:row>0</xdr:row>
      <xdr:rowOff>790575</xdr:rowOff>
    </xdr:to>
    <xdr:pic>
      <xdr:nvPicPr>
        <xdr:cNvPr id="3" name="Imagen 2" descr="Código QR&#10;&#10;Descripción generada automáticamente con confianza media">
          <a:extLst>
            <a:ext uri="{FF2B5EF4-FFF2-40B4-BE49-F238E27FC236}">
              <a16:creationId xmlns:a16="http://schemas.microsoft.com/office/drawing/2014/main" id="{B7E2AD33-DEE9-4BFA-95FC-0DA28F1C3B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3" t="10563" r="5198" b="11650"/>
        <a:stretch/>
      </xdr:blipFill>
      <xdr:spPr bwMode="auto">
        <a:xfrm>
          <a:off x="247650" y="0"/>
          <a:ext cx="1711325" cy="7905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EE58-6736-4034-BFF9-DBB8B23D6F0C}">
  <dimension ref="A1:B6"/>
  <sheetViews>
    <sheetView workbookViewId="0">
      <selection activeCell="B5" sqref="B5"/>
    </sheetView>
  </sheetViews>
  <sheetFormatPr baseColWidth="10" defaultColWidth="11.42578125" defaultRowHeight="15" x14ac:dyDescent="0.25"/>
  <cols>
    <col min="1" max="1" width="14.85546875" bestFit="1" customWidth="1"/>
    <col min="2" max="2" width="16.7109375" customWidth="1"/>
  </cols>
  <sheetData>
    <row r="1" spans="1:2" x14ac:dyDescent="0.25">
      <c r="A1" t="s">
        <v>2348</v>
      </c>
      <c r="B1" t="s">
        <v>2349</v>
      </c>
    </row>
    <row r="2" spans="1:2" x14ac:dyDescent="0.25">
      <c r="A2">
        <v>0</v>
      </c>
      <c r="B2">
        <v>0</v>
      </c>
    </row>
    <row r="3" spans="1:2" x14ac:dyDescent="0.25">
      <c r="A3">
        <v>25</v>
      </c>
      <c r="B3">
        <v>50</v>
      </c>
    </row>
    <row r="4" spans="1:2" x14ac:dyDescent="0.25">
      <c r="A4">
        <v>50</v>
      </c>
      <c r="B4">
        <v>100</v>
      </c>
    </row>
    <row r="5" spans="1:2" x14ac:dyDescent="0.25">
      <c r="A5">
        <v>75</v>
      </c>
    </row>
    <row r="6" spans="1:2" x14ac:dyDescent="0.25">
      <c r="A6">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0433-5E7C-4665-8FE0-505F3855036C}">
  <dimension ref="B1:H59"/>
  <sheetViews>
    <sheetView showGridLines="0" workbookViewId="0">
      <selection activeCell="D43" sqref="D43"/>
    </sheetView>
  </sheetViews>
  <sheetFormatPr baseColWidth="10" defaultColWidth="11.42578125" defaultRowHeight="12.75" x14ac:dyDescent="0.25"/>
  <cols>
    <col min="1" max="1" width="3.7109375" style="13" customWidth="1"/>
    <col min="2" max="2" width="20.7109375" style="13" customWidth="1"/>
    <col min="3" max="3" width="40.7109375" style="3" customWidth="1"/>
    <col min="4" max="5" width="20.7109375" style="13" customWidth="1"/>
    <col min="6" max="6" width="40.7109375" style="13" customWidth="1"/>
    <col min="7" max="7" width="3.7109375" style="13" customWidth="1"/>
    <col min="8" max="16384" width="11.42578125" style="13"/>
  </cols>
  <sheetData>
    <row r="1" spans="2:6" ht="69.95" customHeight="1" x14ac:dyDescent="0.25">
      <c r="C1" s="111" t="s">
        <v>0</v>
      </c>
      <c r="D1" s="111"/>
      <c r="E1" s="111"/>
      <c r="F1" s="111"/>
    </row>
    <row r="2" spans="2:6" ht="15" customHeight="1" x14ac:dyDescent="0.25">
      <c r="B2" s="5"/>
      <c r="C2" s="5"/>
      <c r="D2" s="5"/>
      <c r="E2" s="5"/>
    </row>
    <row r="3" spans="2:6" ht="50.1" customHeight="1" x14ac:dyDescent="0.25">
      <c r="B3" s="5"/>
      <c r="C3" s="7"/>
      <c r="D3" s="7" t="s">
        <v>1</v>
      </c>
      <c r="E3" s="8" t="s">
        <v>2</v>
      </c>
      <c r="F3" s="8" t="s">
        <v>3</v>
      </c>
    </row>
    <row r="4" spans="2:6" ht="18.75" x14ac:dyDescent="0.25">
      <c r="B4" s="5"/>
      <c r="C4" s="7"/>
      <c r="D4" s="7" t="s">
        <v>2354</v>
      </c>
      <c r="E4" s="108"/>
      <c r="F4" s="109"/>
    </row>
    <row r="5" spans="2:6" ht="15" customHeight="1" x14ac:dyDescent="0.25"/>
    <row r="6" spans="2:6" ht="20.100000000000001" customHeight="1" x14ac:dyDescent="0.25">
      <c r="B6" s="112" t="s">
        <v>4</v>
      </c>
      <c r="C6" s="112"/>
      <c r="D6" s="112"/>
      <c r="E6" s="112"/>
      <c r="F6" s="112"/>
    </row>
    <row r="7" spans="2:6" ht="20.100000000000001" customHeight="1" x14ac:dyDescent="0.25">
      <c r="B7" s="112" t="s">
        <v>5</v>
      </c>
      <c r="C7" s="112"/>
      <c r="D7" s="112"/>
      <c r="E7" s="112"/>
      <c r="F7" s="112"/>
    </row>
    <row r="8" spans="2:6" ht="15" customHeight="1" x14ac:dyDescent="0.25">
      <c r="B8" s="5"/>
      <c r="C8" s="5"/>
      <c r="D8" s="5"/>
      <c r="E8" s="5"/>
    </row>
    <row r="9" spans="2:6" ht="113.25" customHeight="1" x14ac:dyDescent="0.25">
      <c r="B9" s="113" t="s">
        <v>2345</v>
      </c>
      <c r="C9" s="114"/>
      <c r="D9" s="114"/>
      <c r="E9" s="114"/>
      <c r="F9" s="114"/>
    </row>
    <row r="10" spans="2:6" ht="15" customHeight="1" x14ac:dyDescent="0.25"/>
    <row r="11" spans="2:6" ht="20.100000000000001" customHeight="1" x14ac:dyDescent="0.25">
      <c r="B11" s="110" t="s">
        <v>6</v>
      </c>
      <c r="C11" s="110"/>
      <c r="D11" s="110"/>
      <c r="E11" s="110"/>
      <c r="F11" s="110"/>
    </row>
    <row r="12" spans="2:6" ht="15" customHeight="1" x14ac:dyDescent="0.25"/>
    <row r="13" spans="2:6" ht="15" customHeight="1" x14ac:dyDescent="0.25">
      <c r="B13" s="115" t="s">
        <v>7</v>
      </c>
      <c r="C13" s="115"/>
      <c r="D13" s="6"/>
      <c r="E13" s="115" t="s">
        <v>8</v>
      </c>
      <c r="F13" s="115"/>
    </row>
    <row r="14" spans="2:6" ht="9.9499999999999993" customHeight="1" x14ac:dyDescent="0.25">
      <c r="B14" s="106"/>
      <c r="C14" s="107"/>
    </row>
    <row r="15" spans="2:6" ht="30" customHeight="1" x14ac:dyDescent="0.25">
      <c r="B15" s="10" t="s">
        <v>9</v>
      </c>
      <c r="C15" s="51"/>
      <c r="E15" s="10" t="s">
        <v>10</v>
      </c>
      <c r="F15" s="51"/>
    </row>
    <row r="16" spans="2:6" ht="30" customHeight="1" x14ac:dyDescent="0.25">
      <c r="B16" s="10" t="s">
        <v>11</v>
      </c>
      <c r="C16" s="51"/>
      <c r="E16" s="10" t="s">
        <v>11</v>
      </c>
      <c r="F16" s="51"/>
    </row>
    <row r="17" spans="2:6" ht="30" customHeight="1" x14ac:dyDescent="0.25">
      <c r="B17" s="10" t="s">
        <v>12</v>
      </c>
      <c r="C17" s="51"/>
      <c r="E17" s="10" t="s">
        <v>13</v>
      </c>
      <c r="F17" s="51"/>
    </row>
    <row r="18" spans="2:6" ht="30" customHeight="1" x14ac:dyDescent="0.25">
      <c r="B18" s="10" t="s">
        <v>14</v>
      </c>
      <c r="C18" s="51"/>
      <c r="E18" s="10" t="s">
        <v>15</v>
      </c>
      <c r="F18" s="51"/>
    </row>
    <row r="19" spans="2:6" ht="30" customHeight="1" x14ac:dyDescent="0.25">
      <c r="B19" s="10" t="s">
        <v>16</v>
      </c>
      <c r="C19" s="51"/>
      <c r="E19" s="10" t="s">
        <v>17</v>
      </c>
      <c r="F19" s="51"/>
    </row>
    <row r="20" spans="2:6" ht="20.100000000000001" customHeight="1" x14ac:dyDescent="0.25"/>
    <row r="21" spans="2:6" ht="15" customHeight="1" x14ac:dyDescent="0.25">
      <c r="B21" s="115" t="s">
        <v>18</v>
      </c>
      <c r="C21" s="115"/>
      <c r="D21" s="6"/>
      <c r="E21" s="115" t="s">
        <v>19</v>
      </c>
      <c r="F21" s="115"/>
    </row>
    <row r="22" spans="2:6" ht="9.9499999999999993" customHeight="1" x14ac:dyDescent="0.25">
      <c r="B22" s="106"/>
      <c r="C22" s="107"/>
    </row>
    <row r="23" spans="2:6" ht="30" customHeight="1" x14ac:dyDescent="0.25">
      <c r="B23" s="10" t="s">
        <v>20</v>
      </c>
      <c r="C23" s="51"/>
      <c r="D23" s="3"/>
      <c r="E23" s="10" t="s">
        <v>21</v>
      </c>
      <c r="F23" s="52"/>
    </row>
    <row r="24" spans="2:6" ht="30" customHeight="1" x14ac:dyDescent="0.25">
      <c r="B24" s="10" t="s">
        <v>3</v>
      </c>
      <c r="C24" s="51"/>
      <c r="D24" s="3"/>
      <c r="E24" s="10" t="s">
        <v>13</v>
      </c>
      <c r="F24" s="52"/>
    </row>
    <row r="25" spans="2:6" ht="30" customHeight="1" x14ac:dyDescent="0.25">
      <c r="B25" s="10" t="s">
        <v>22</v>
      </c>
      <c r="C25" s="51"/>
      <c r="D25" s="3"/>
      <c r="E25" s="10" t="s">
        <v>15</v>
      </c>
      <c r="F25" s="52"/>
    </row>
    <row r="26" spans="2:6" ht="30" customHeight="1" x14ac:dyDescent="0.25">
      <c r="B26" s="10" t="s">
        <v>12</v>
      </c>
      <c r="C26" s="51"/>
      <c r="D26" s="3"/>
      <c r="E26" s="14" t="s">
        <v>17</v>
      </c>
      <c r="F26" s="52"/>
    </row>
    <row r="27" spans="2:6" ht="30" customHeight="1" x14ac:dyDescent="0.25">
      <c r="B27" s="10" t="s">
        <v>14</v>
      </c>
      <c r="C27" s="51"/>
      <c r="D27" s="3"/>
      <c r="E27" s="3"/>
      <c r="F27" s="3"/>
    </row>
    <row r="28" spans="2:6" ht="30" customHeight="1" x14ac:dyDescent="0.25">
      <c r="B28" s="10" t="s">
        <v>16</v>
      </c>
      <c r="C28" s="51"/>
      <c r="D28" s="3"/>
      <c r="E28" s="3"/>
      <c r="F28" s="3"/>
    </row>
    <row r="29" spans="2:6" ht="20.100000000000001" customHeight="1" x14ac:dyDescent="0.25"/>
    <row r="30" spans="2:6" ht="15" customHeight="1" x14ac:dyDescent="0.25">
      <c r="B30" s="115" t="s">
        <v>23</v>
      </c>
      <c r="C30" s="115"/>
      <c r="D30" s="6"/>
      <c r="E30" s="115" t="s">
        <v>2368</v>
      </c>
      <c r="F30" s="115"/>
    </row>
    <row r="31" spans="2:6" ht="9.9499999999999993" customHeight="1" x14ac:dyDescent="0.25">
      <c r="B31" s="106"/>
      <c r="C31" s="107"/>
    </row>
    <row r="32" spans="2:6" ht="30" customHeight="1" x14ac:dyDescent="0.25">
      <c r="B32" s="10" t="s">
        <v>21</v>
      </c>
      <c r="C32" s="51"/>
      <c r="E32" s="9" t="s">
        <v>24</v>
      </c>
      <c r="F32" s="53">
        <f>'Equipamiento y Habilitación'!F19</f>
        <v>0</v>
      </c>
    </row>
    <row r="33" spans="2:8" ht="30" customHeight="1" x14ac:dyDescent="0.25">
      <c r="B33" s="10" t="s">
        <v>25</v>
      </c>
      <c r="C33" s="51"/>
      <c r="E33" s="9" t="s">
        <v>26</v>
      </c>
      <c r="F33" s="54">
        <f>'Equipamiento y Habilitación'!G19</f>
        <v>0</v>
      </c>
    </row>
    <row r="34" spans="2:8" ht="30" customHeight="1" x14ac:dyDescent="0.25">
      <c r="B34" s="10" t="s">
        <v>27</v>
      </c>
      <c r="C34" s="51"/>
      <c r="E34" s="9" t="s">
        <v>28</v>
      </c>
      <c r="F34" s="54">
        <f>'Equipamiento y Habilitación'!F30</f>
        <v>0</v>
      </c>
      <c r="G34" s="64"/>
      <c r="H34" s="67" t="e">
        <f>F34/F35</f>
        <v>#DIV/0!</v>
      </c>
    </row>
    <row r="35" spans="2:8" ht="30" customHeight="1" x14ac:dyDescent="0.25">
      <c r="B35" s="10" t="s">
        <v>13</v>
      </c>
      <c r="C35" s="51"/>
      <c r="E35" s="12" t="s">
        <v>29</v>
      </c>
      <c r="F35" s="63">
        <f>F32+F33+F34</f>
        <v>0</v>
      </c>
    </row>
    <row r="36" spans="2:8" ht="30" customHeight="1" x14ac:dyDescent="0.2">
      <c r="B36" s="10" t="s">
        <v>15</v>
      </c>
      <c r="C36" s="51"/>
      <c r="E36" s="119"/>
      <c r="F36" s="119"/>
    </row>
    <row r="37" spans="2:8" ht="30" customHeight="1" x14ac:dyDescent="0.25">
      <c r="B37" s="10" t="s">
        <v>17</v>
      </c>
      <c r="C37" s="51"/>
      <c r="E37" s="4"/>
      <c r="F37" s="15"/>
    </row>
    <row r="38" spans="2:8" ht="20.100000000000001" customHeight="1" x14ac:dyDescent="0.25"/>
    <row r="39" spans="2:8" ht="15" customHeight="1" x14ac:dyDescent="0.25">
      <c r="B39" s="115" t="s">
        <v>2369</v>
      </c>
      <c r="C39" s="115"/>
      <c r="D39" s="6"/>
      <c r="E39" s="115"/>
      <c r="F39" s="115"/>
    </row>
    <row r="40" spans="2:8" ht="9.9499999999999993" customHeight="1" x14ac:dyDescent="0.25">
      <c r="B40" s="106"/>
      <c r="C40" s="107"/>
    </row>
    <row r="41" spans="2:8" ht="30" customHeight="1" x14ac:dyDescent="0.25">
      <c r="B41" s="11" t="s">
        <v>30</v>
      </c>
      <c r="C41" s="51"/>
      <c r="D41" s="4"/>
      <c r="E41" s="11" t="s">
        <v>30</v>
      </c>
      <c r="F41" s="51"/>
    </row>
    <row r="42" spans="2:8" ht="30" customHeight="1" x14ac:dyDescent="0.25">
      <c r="B42" s="11" t="s">
        <v>31</v>
      </c>
      <c r="C42" s="51"/>
      <c r="D42" s="4"/>
      <c r="E42" s="11" t="s">
        <v>31</v>
      </c>
      <c r="F42" s="51"/>
    </row>
    <row r="43" spans="2:8" ht="30" customHeight="1" x14ac:dyDescent="0.25">
      <c r="B43" s="11" t="s">
        <v>32</v>
      </c>
      <c r="C43" s="51"/>
      <c r="D43" s="4"/>
      <c r="E43" s="11" t="s">
        <v>32</v>
      </c>
      <c r="F43" s="51"/>
    </row>
    <row r="44" spans="2:8" ht="30" customHeight="1" x14ac:dyDescent="0.25">
      <c r="B44" s="11" t="s">
        <v>33</v>
      </c>
      <c r="C44" s="51"/>
      <c r="D44" s="4"/>
      <c r="E44" s="11" t="s">
        <v>33</v>
      </c>
      <c r="F44" s="51"/>
    </row>
    <row r="45" spans="2:8" ht="9.9499999999999993" customHeight="1" x14ac:dyDescent="0.25">
      <c r="B45" s="117"/>
      <c r="C45" s="118"/>
      <c r="D45" s="4"/>
      <c r="E45" s="4"/>
      <c r="F45" s="4"/>
    </row>
    <row r="46" spans="2:8" ht="30" customHeight="1" x14ac:dyDescent="0.25">
      <c r="B46" s="11" t="s">
        <v>30</v>
      </c>
      <c r="C46" s="51"/>
      <c r="D46" s="4"/>
      <c r="E46" s="11" t="s">
        <v>30</v>
      </c>
      <c r="F46" s="51"/>
    </row>
    <row r="47" spans="2:8" ht="30" customHeight="1" x14ac:dyDescent="0.25">
      <c r="B47" s="11" t="s">
        <v>31</v>
      </c>
      <c r="C47" s="51"/>
      <c r="D47" s="4"/>
      <c r="E47" s="11" t="s">
        <v>31</v>
      </c>
      <c r="F47" s="51"/>
    </row>
    <row r="48" spans="2:8" ht="30" customHeight="1" x14ac:dyDescent="0.25">
      <c r="B48" s="11" t="s">
        <v>32</v>
      </c>
      <c r="C48" s="51"/>
      <c r="D48" s="4"/>
      <c r="E48" s="11" t="s">
        <v>32</v>
      </c>
      <c r="F48" s="51"/>
    </row>
    <row r="49" spans="2:6" ht="30" customHeight="1" x14ac:dyDescent="0.25">
      <c r="B49" s="11" t="s">
        <v>33</v>
      </c>
      <c r="C49" s="51"/>
      <c r="D49" s="4"/>
      <c r="E49" s="11" t="s">
        <v>33</v>
      </c>
      <c r="F49" s="51"/>
    </row>
    <row r="50" spans="2:6" ht="9.9499999999999993" customHeight="1" x14ac:dyDescent="0.25">
      <c r="B50" s="117"/>
      <c r="C50" s="118"/>
      <c r="D50" s="4"/>
      <c r="E50" s="4"/>
      <c r="F50" s="4"/>
    </row>
    <row r="51" spans="2:6" ht="30" customHeight="1" x14ac:dyDescent="0.25">
      <c r="B51" s="11" t="s">
        <v>30</v>
      </c>
      <c r="C51" s="51"/>
      <c r="D51" s="4"/>
      <c r="E51" s="11" t="s">
        <v>30</v>
      </c>
      <c r="F51" s="51"/>
    </row>
    <row r="52" spans="2:6" ht="30" customHeight="1" x14ac:dyDescent="0.25">
      <c r="B52" s="11" t="s">
        <v>31</v>
      </c>
      <c r="C52" s="51"/>
      <c r="D52" s="4"/>
      <c r="E52" s="11" t="s">
        <v>31</v>
      </c>
      <c r="F52" s="51"/>
    </row>
    <row r="53" spans="2:6" ht="30" customHeight="1" x14ac:dyDescent="0.25">
      <c r="B53" s="11" t="s">
        <v>32</v>
      </c>
      <c r="C53" s="51"/>
      <c r="D53" s="4"/>
      <c r="E53" s="11" t="s">
        <v>32</v>
      </c>
      <c r="F53" s="51"/>
    </row>
    <row r="54" spans="2:6" ht="30" customHeight="1" x14ac:dyDescent="0.25">
      <c r="B54" s="11" t="s">
        <v>33</v>
      </c>
      <c r="C54" s="51"/>
      <c r="D54" s="4"/>
      <c r="E54" s="11" t="s">
        <v>33</v>
      </c>
      <c r="F54" s="51"/>
    </row>
    <row r="55" spans="2:6" ht="20.100000000000001" customHeight="1" x14ac:dyDescent="0.25"/>
    <row r="56" spans="2:6" x14ac:dyDescent="0.25">
      <c r="B56" s="116" t="s">
        <v>34</v>
      </c>
      <c r="C56" s="116"/>
      <c r="E56" s="116" t="s">
        <v>35</v>
      </c>
      <c r="F56" s="116"/>
    </row>
    <row r="57" spans="2:6" x14ac:dyDescent="0.25">
      <c r="B57" s="9" t="s">
        <v>20</v>
      </c>
      <c r="C57" s="51"/>
      <c r="E57" s="9" t="s">
        <v>20</v>
      </c>
      <c r="F57" s="51"/>
    </row>
    <row r="58" spans="2:6" x14ac:dyDescent="0.25">
      <c r="B58" s="9" t="s">
        <v>11</v>
      </c>
      <c r="C58" s="51"/>
      <c r="E58" s="9" t="s">
        <v>11</v>
      </c>
      <c r="F58" s="51"/>
    </row>
    <row r="59" spans="2:6" ht="30" customHeight="1" x14ac:dyDescent="0.25">
      <c r="B59" s="9" t="s">
        <v>36</v>
      </c>
      <c r="C59" s="51"/>
      <c r="E59" s="9" t="s">
        <v>36</v>
      </c>
      <c r="F59" s="51"/>
    </row>
  </sheetData>
  <mergeCells count="23">
    <mergeCell ref="B56:C56"/>
    <mergeCell ref="E56:F56"/>
    <mergeCell ref="B45:C45"/>
    <mergeCell ref="B50:C50"/>
    <mergeCell ref="E36:F36"/>
    <mergeCell ref="B39:C39"/>
    <mergeCell ref="E39:F39"/>
    <mergeCell ref="B40:C40"/>
    <mergeCell ref="B30:C30"/>
    <mergeCell ref="E30:F30"/>
    <mergeCell ref="B31:C31"/>
    <mergeCell ref="B21:C21"/>
    <mergeCell ref="E21:F21"/>
    <mergeCell ref="B22:C22"/>
    <mergeCell ref="B14:C14"/>
    <mergeCell ref="E4:F4"/>
    <mergeCell ref="B11:F11"/>
    <mergeCell ref="C1:F1"/>
    <mergeCell ref="B6:F6"/>
    <mergeCell ref="B7:F7"/>
    <mergeCell ref="B9:F9"/>
    <mergeCell ref="B13:C13"/>
    <mergeCell ref="E13:F13"/>
  </mergeCells>
  <conditionalFormatting sqref="E35">
    <cfRule type="cellIs" dxfId="7" priority="8" operator="lessThan">
      <formula>15000000</formula>
    </cfRule>
  </conditionalFormatting>
  <conditionalFormatting sqref="F33">
    <cfRule type="cellIs" dxfId="6" priority="10" operator="greaterThan">
      <formula>0.3</formula>
    </cfRule>
    <cfRule type="cellIs" dxfId="5" priority="12" operator="greaterThan">
      <formula>0.3</formula>
    </cfRule>
  </conditionalFormatting>
  <conditionalFormatting sqref="F35">
    <cfRule type="cellIs" dxfId="4" priority="1" operator="lessThan">
      <formula>15000000</formula>
    </cfRule>
    <cfRule type="cellIs" dxfId="3" priority="2" operator="greaterThan">
      <formula>150000000</formula>
    </cfRule>
    <cfRule type="cellIs" dxfId="2" priority="4" operator="lessThan">
      <formula>15000000</formula>
    </cfRule>
    <cfRule type="cellIs" dxfId="1" priority="5" operator="greaterThan">
      <formula>150000000</formula>
    </cfRule>
  </conditionalFormatting>
  <conditionalFormatting sqref="H34">
    <cfRule type="cellIs" dxfId="0" priority="3" operator="greaterThan">
      <formula>0.1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8B6E-918F-46BE-BF70-C9BFF674F5BD}">
  <dimension ref="B1:I30"/>
  <sheetViews>
    <sheetView showGridLines="0" workbookViewId="0">
      <selection activeCell="E30" sqref="E30"/>
    </sheetView>
  </sheetViews>
  <sheetFormatPr baseColWidth="10" defaultColWidth="11.42578125" defaultRowHeight="12.75" x14ac:dyDescent="0.25"/>
  <cols>
    <col min="1" max="2" width="3.7109375" style="55" customWidth="1"/>
    <col min="3" max="3" width="20.7109375" style="55" customWidth="1"/>
    <col min="4" max="4" width="20.7109375" style="4" customWidth="1"/>
    <col min="5" max="9" width="20.7109375" style="55" customWidth="1"/>
    <col min="10" max="10" width="3.7109375" style="55" customWidth="1"/>
    <col min="11" max="16384" width="11.42578125" style="55"/>
  </cols>
  <sheetData>
    <row r="1" spans="2:9" ht="69.95" customHeight="1" x14ac:dyDescent="0.25">
      <c r="D1" s="111" t="s">
        <v>0</v>
      </c>
      <c r="E1" s="111"/>
      <c r="F1" s="111"/>
      <c r="G1" s="111"/>
      <c r="H1" s="111"/>
      <c r="I1" s="111"/>
    </row>
    <row r="2" spans="2:9" ht="15" customHeight="1" x14ac:dyDescent="0.25">
      <c r="C2" s="56"/>
      <c r="D2" s="56"/>
      <c r="E2" s="56"/>
      <c r="F2" s="56"/>
      <c r="G2" s="56"/>
    </row>
    <row r="3" spans="2:9" ht="20.100000000000001" customHeight="1" x14ac:dyDescent="0.25">
      <c r="C3" s="128" t="s">
        <v>4</v>
      </c>
      <c r="D3" s="128"/>
      <c r="E3" s="128"/>
      <c r="F3" s="128"/>
      <c r="G3" s="128"/>
      <c r="H3" s="128"/>
      <c r="I3" s="128"/>
    </row>
    <row r="4" spans="2:9" ht="20.100000000000001" customHeight="1" x14ac:dyDescent="0.25">
      <c r="C4" s="128" t="s">
        <v>5</v>
      </c>
      <c r="D4" s="128"/>
      <c r="E4" s="128"/>
      <c r="F4" s="128"/>
      <c r="G4" s="128"/>
      <c r="H4" s="128"/>
      <c r="I4" s="128"/>
    </row>
    <row r="5" spans="2:9" ht="30" customHeight="1" x14ac:dyDescent="0.25"/>
    <row r="6" spans="2:9" ht="20.100000000000001" customHeight="1" x14ac:dyDescent="0.25">
      <c r="B6" s="120" t="s">
        <v>2357</v>
      </c>
      <c r="C6" s="120"/>
      <c r="D6" s="120"/>
      <c r="E6" s="120"/>
      <c r="F6" s="120"/>
      <c r="G6" s="120"/>
      <c r="H6" s="120"/>
      <c r="I6" s="120"/>
    </row>
    <row r="7" spans="2:9" ht="15" customHeight="1" x14ac:dyDescent="0.25">
      <c r="C7" s="56"/>
      <c r="D7" s="56"/>
      <c r="E7" s="56"/>
      <c r="F7" s="56"/>
      <c r="G7" s="56"/>
    </row>
    <row r="8" spans="2:9" ht="50.25" customHeight="1" x14ac:dyDescent="0.25">
      <c r="B8" s="121" t="s">
        <v>2361</v>
      </c>
      <c r="C8" s="121"/>
      <c r="D8" s="121"/>
      <c r="E8" s="121"/>
      <c r="F8" s="121"/>
      <c r="G8" s="121"/>
      <c r="H8" s="121"/>
      <c r="I8" s="121"/>
    </row>
    <row r="9" spans="2:9" ht="15" customHeight="1" x14ac:dyDescent="0.25"/>
    <row r="10" spans="2:9" ht="26.1" customHeight="1" x14ac:dyDescent="0.25">
      <c r="C10" s="122" t="s">
        <v>2358</v>
      </c>
      <c r="D10" s="122"/>
      <c r="E10" s="122"/>
      <c r="F10" s="61" t="s">
        <v>2359</v>
      </c>
      <c r="G10" s="61" t="s">
        <v>2360</v>
      </c>
      <c r="H10" s="62" t="s">
        <v>2366</v>
      </c>
      <c r="I10" s="62" t="s">
        <v>2367</v>
      </c>
    </row>
    <row r="11" spans="2:9" ht="24.95" customHeight="1" x14ac:dyDescent="0.25">
      <c r="B11" s="58">
        <v>1</v>
      </c>
      <c r="C11" s="123"/>
      <c r="D11" s="123"/>
      <c r="E11" s="123"/>
      <c r="F11" s="103"/>
      <c r="G11" s="103"/>
      <c r="H11" s="65"/>
      <c r="I11" s="65"/>
    </row>
    <row r="12" spans="2:9" ht="24.95" customHeight="1" x14ac:dyDescent="0.25">
      <c r="B12" s="58">
        <v>2</v>
      </c>
      <c r="C12" s="123"/>
      <c r="D12" s="123"/>
      <c r="E12" s="123"/>
      <c r="F12" s="103"/>
      <c r="G12" s="103"/>
      <c r="H12" s="65"/>
      <c r="I12" s="65"/>
    </row>
    <row r="13" spans="2:9" ht="24.95" customHeight="1" x14ac:dyDescent="0.25">
      <c r="B13" s="58">
        <v>3</v>
      </c>
      <c r="C13" s="123"/>
      <c r="D13" s="123"/>
      <c r="E13" s="123"/>
      <c r="F13" s="103"/>
      <c r="G13" s="103"/>
      <c r="H13" s="65"/>
      <c r="I13" s="65"/>
    </row>
    <row r="14" spans="2:9" ht="24.95" customHeight="1" x14ac:dyDescent="0.25">
      <c r="B14" s="58">
        <v>4</v>
      </c>
      <c r="C14" s="123"/>
      <c r="D14" s="123"/>
      <c r="E14" s="123"/>
      <c r="F14" s="103"/>
      <c r="G14" s="103"/>
      <c r="H14" s="65"/>
      <c r="I14" s="65"/>
    </row>
    <row r="15" spans="2:9" ht="24.95" customHeight="1" x14ac:dyDescent="0.25">
      <c r="B15" s="58">
        <v>5</v>
      </c>
      <c r="C15" s="123"/>
      <c r="D15" s="123"/>
      <c r="E15" s="123"/>
      <c r="F15" s="103"/>
      <c r="G15" s="103"/>
      <c r="H15" s="65"/>
      <c r="I15" s="65"/>
    </row>
    <row r="16" spans="2:9" ht="24.95" customHeight="1" x14ac:dyDescent="0.25">
      <c r="B16" s="58">
        <v>6</v>
      </c>
      <c r="C16" s="123"/>
      <c r="D16" s="123"/>
      <c r="E16" s="123"/>
      <c r="F16" s="103"/>
      <c r="G16" s="103"/>
      <c r="H16" s="65"/>
      <c r="I16" s="65"/>
    </row>
    <row r="17" spans="2:9" ht="24.95" customHeight="1" x14ac:dyDescent="0.25">
      <c r="B17" s="58">
        <v>7</v>
      </c>
      <c r="C17" s="123"/>
      <c r="D17" s="123"/>
      <c r="E17" s="123"/>
      <c r="F17" s="103"/>
      <c r="G17" s="103"/>
      <c r="H17" s="65"/>
      <c r="I17" s="65"/>
    </row>
    <row r="18" spans="2:9" ht="24.95" customHeight="1" x14ac:dyDescent="0.25">
      <c r="B18" s="58">
        <v>8</v>
      </c>
      <c r="C18" s="123"/>
      <c r="D18" s="123"/>
      <c r="E18" s="123"/>
      <c r="F18" s="103"/>
      <c r="G18" s="103"/>
      <c r="H18" s="65"/>
      <c r="I18" s="65"/>
    </row>
    <row r="19" spans="2:9" ht="24.95" customHeight="1" x14ac:dyDescent="0.25">
      <c r="C19" s="59"/>
      <c r="E19" s="59" t="s">
        <v>2364</v>
      </c>
      <c r="F19" s="104">
        <f>SUM(F11:F18)</f>
        <v>0</v>
      </c>
      <c r="G19" s="104">
        <f>SUM(G11:G18)</f>
        <v>0</v>
      </c>
      <c r="H19" s="66">
        <f>SUM(H11:H18)</f>
        <v>0</v>
      </c>
      <c r="I19" s="66">
        <f>SUM(I11:I18)</f>
        <v>0</v>
      </c>
    </row>
    <row r="20" spans="2:9" ht="30" customHeight="1" x14ac:dyDescent="0.25"/>
    <row r="21" spans="2:9" ht="20.100000000000001" customHeight="1" x14ac:dyDescent="0.25">
      <c r="B21" s="120" t="s">
        <v>2355</v>
      </c>
      <c r="C21" s="120"/>
      <c r="D21" s="120"/>
      <c r="E21" s="120"/>
      <c r="F21" s="120"/>
      <c r="G21" s="120"/>
      <c r="H21" s="120"/>
      <c r="I21" s="120"/>
    </row>
    <row r="22" spans="2:9" ht="15" customHeight="1" x14ac:dyDescent="0.25">
      <c r="C22" s="56"/>
      <c r="D22" s="56"/>
      <c r="E22" s="56"/>
      <c r="F22" s="56"/>
      <c r="G22" s="56"/>
    </row>
    <row r="23" spans="2:9" ht="87" customHeight="1" x14ac:dyDescent="0.25">
      <c r="B23" s="121" t="s">
        <v>2362</v>
      </c>
      <c r="C23" s="121"/>
      <c r="D23" s="121"/>
      <c r="E23" s="121"/>
      <c r="F23" s="121"/>
      <c r="G23" s="121"/>
      <c r="H23" s="121"/>
      <c r="I23" s="121"/>
    </row>
    <row r="24" spans="2:9" ht="20.100000000000001" customHeight="1" x14ac:dyDescent="0.25">
      <c r="C24" s="57"/>
      <c r="D24" s="57"/>
      <c r="E24" s="57"/>
      <c r="F24" s="57"/>
      <c r="G24" s="57"/>
    </row>
    <row r="25" spans="2:9" ht="15" customHeight="1" x14ac:dyDescent="0.25"/>
    <row r="26" spans="2:9" ht="26.1" customHeight="1" x14ac:dyDescent="0.25">
      <c r="C26" s="61" t="s">
        <v>43</v>
      </c>
      <c r="D26" s="122" t="s">
        <v>2356</v>
      </c>
      <c r="E26" s="122"/>
      <c r="F26" s="61" t="s">
        <v>50</v>
      </c>
      <c r="G26" s="124" t="s">
        <v>49</v>
      </c>
      <c r="H26" s="125"/>
      <c r="I26" s="62" t="s">
        <v>2365</v>
      </c>
    </row>
    <row r="27" spans="2:9" ht="50.1" customHeight="1" x14ac:dyDescent="0.25">
      <c r="B27" s="58">
        <v>1</v>
      </c>
      <c r="C27" s="102"/>
      <c r="D27" s="123"/>
      <c r="E27" s="123"/>
      <c r="F27" s="103"/>
      <c r="G27" s="126"/>
      <c r="H27" s="127"/>
      <c r="I27" s="65"/>
    </row>
    <row r="28" spans="2:9" ht="50.1" customHeight="1" x14ac:dyDescent="0.25">
      <c r="B28" s="58">
        <v>2</v>
      </c>
      <c r="C28" s="102"/>
      <c r="D28" s="123"/>
      <c r="E28" s="123"/>
      <c r="F28" s="103"/>
      <c r="G28" s="126"/>
      <c r="H28" s="127"/>
      <c r="I28" s="65"/>
    </row>
    <row r="29" spans="2:9" ht="50.1" customHeight="1" x14ac:dyDescent="0.25">
      <c r="B29" s="58">
        <v>3</v>
      </c>
      <c r="C29" s="102"/>
      <c r="D29" s="123"/>
      <c r="E29" s="123"/>
      <c r="F29" s="103"/>
      <c r="G29" s="126"/>
      <c r="H29" s="127"/>
      <c r="I29" s="65"/>
    </row>
    <row r="30" spans="2:9" ht="30" customHeight="1" x14ac:dyDescent="0.25">
      <c r="E30" s="59" t="s">
        <v>2363</v>
      </c>
      <c r="F30" s="105">
        <f>SUM(F27:F29)</f>
        <v>0</v>
      </c>
      <c r="G30" s="60"/>
      <c r="I30" s="68">
        <f>IF(F29&lt;&gt;0,AVERAGE(I27,I28,I29),IF(F28&lt;&gt;0,AVERAGE(I27,I28),IF(F27&lt;&gt;0,I27,0)))</f>
        <v>0</v>
      </c>
    </row>
  </sheetData>
  <sheetProtection insertRows="0" deleteRows="0"/>
  <mergeCells count="24">
    <mergeCell ref="C18:E18"/>
    <mergeCell ref="D1:I1"/>
    <mergeCell ref="C3:I3"/>
    <mergeCell ref="C4:I4"/>
    <mergeCell ref="B8:I8"/>
    <mergeCell ref="B6:I6"/>
    <mergeCell ref="C10:E10"/>
    <mergeCell ref="C11:E11"/>
    <mergeCell ref="C12:E12"/>
    <mergeCell ref="C13:E13"/>
    <mergeCell ref="C14:E14"/>
    <mergeCell ref="C15:E15"/>
    <mergeCell ref="C16:E16"/>
    <mergeCell ref="C17:E17"/>
    <mergeCell ref="D29:E29"/>
    <mergeCell ref="G26:H26"/>
    <mergeCell ref="G27:H27"/>
    <mergeCell ref="G28:H28"/>
    <mergeCell ref="G29:H29"/>
    <mergeCell ref="B21:I21"/>
    <mergeCell ref="B23:I23"/>
    <mergeCell ref="D26:E26"/>
    <mergeCell ref="D27:E27"/>
    <mergeCell ref="D28:E28"/>
  </mergeCells>
  <pageMargins left="0.25" right="0.25" top="0.75" bottom="0.75" header="0.3" footer="0.3"/>
  <pageSetup paperSize="28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806072-1CDD-4A0A-8F88-FB34BA43EBFA}">
          <x14:formula1>
            <xm:f>lista!$B$2:$B$4</xm:f>
          </x14:formula1>
          <xm:sqref>I27:I29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
  <sheetViews>
    <sheetView showGridLines="0" tabSelected="1" zoomScaleNormal="100" zoomScaleSheetLayoutView="100" workbookViewId="0">
      <pane ySplit="8" topLeftCell="A9" activePane="bottomLeft" state="frozen"/>
      <selection pane="bottomLeft" activeCell="E11" sqref="E11:E40"/>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37</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AVERAGE(F9,F21,F38)</f>
        <v>100</v>
      </c>
      <c r="H6" s="75"/>
      <c r="I6" s="21">
        <f>AVERAGE(I9,I21,I38)</f>
        <v>0</v>
      </c>
      <c r="J6" s="76"/>
      <c r="K6" s="21">
        <f>AVERAGE(K9,K21,K38)</f>
        <v>0</v>
      </c>
      <c r="N6" s="75"/>
      <c r="O6" s="21">
        <f>AVERAGE(O9,O21,O38)</f>
        <v>0</v>
      </c>
      <c r="P6" s="77">
        <f>SUM(P9:P40)</f>
        <v>0</v>
      </c>
      <c r="S6" s="75"/>
      <c r="T6" s="78">
        <f>SUM(T9:T40)</f>
        <v>0</v>
      </c>
      <c r="V6" s="21">
        <f>AVERAGE(V9,V21,V38)</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51</v>
      </c>
      <c r="B9" s="133"/>
      <c r="C9" s="133"/>
      <c r="D9" s="39">
        <f>+D10+D14+D17</f>
        <v>100</v>
      </c>
      <c r="E9" s="40"/>
      <c r="F9" s="27">
        <f>+F10+F14+F17</f>
        <v>100</v>
      </c>
      <c r="G9" s="40"/>
      <c r="H9" s="43"/>
      <c r="I9" s="27">
        <f>+I10+I14+I17</f>
        <v>0</v>
      </c>
      <c r="J9" s="46"/>
      <c r="K9" s="27">
        <f>+K10+K14+K17</f>
        <v>0</v>
      </c>
      <c r="L9" s="40"/>
      <c r="M9" s="40"/>
      <c r="N9" s="43"/>
      <c r="O9" s="27">
        <f>AVERAGE(O10,O14,O17)</f>
        <v>0</v>
      </c>
      <c r="P9" s="43"/>
      <c r="Q9" s="40"/>
      <c r="R9" s="40"/>
      <c r="S9" s="43"/>
      <c r="T9" s="43"/>
      <c r="U9" s="40"/>
      <c r="V9" s="27">
        <f>AVERAGE(V10,V14,V17)</f>
        <v>0</v>
      </c>
      <c r="W9" s="27"/>
    </row>
    <row r="10" spans="1:23" ht="39.950000000000003" customHeight="1" x14ac:dyDescent="0.25">
      <c r="A10" s="23" t="s">
        <v>52</v>
      </c>
      <c r="B10" s="23" t="s">
        <v>53</v>
      </c>
      <c r="C10" s="23" t="s">
        <v>54</v>
      </c>
      <c r="D10" s="36">
        <f>40*100/65</f>
        <v>61.53846153846154</v>
      </c>
      <c r="E10" s="41"/>
      <c r="F10" s="28">
        <f>(AVERAGE(F11:F13)*$D$10)</f>
        <v>61.53846153846154</v>
      </c>
      <c r="G10" s="41"/>
      <c r="H10" s="44"/>
      <c r="I10" s="85">
        <f>AVERAGE(I11:I13)*D10</f>
        <v>0</v>
      </c>
      <c r="J10" s="47"/>
      <c r="K10" s="85">
        <f>AVERAGE(K11:K13)*D10</f>
        <v>0</v>
      </c>
      <c r="L10" s="41"/>
      <c r="M10" s="41"/>
      <c r="N10" s="44"/>
      <c r="O10" s="28">
        <f>AVERAGE(O11:O13)</f>
        <v>0</v>
      </c>
      <c r="P10" s="44"/>
      <c r="Q10" s="41"/>
      <c r="R10" s="41"/>
      <c r="S10" s="44"/>
      <c r="T10" s="44"/>
      <c r="U10" s="41"/>
      <c r="V10" s="28">
        <f>AVERAGE(V11:V13)</f>
        <v>0</v>
      </c>
      <c r="W10" s="28"/>
    </row>
    <row r="11" spans="1:23" ht="39.950000000000003" customHeight="1" x14ac:dyDescent="0.25">
      <c r="A11" s="49" t="s">
        <v>55</v>
      </c>
      <c r="B11" s="49" t="s">
        <v>56</v>
      </c>
      <c r="C11" s="49"/>
      <c r="D11" s="32">
        <v>1</v>
      </c>
      <c r="E11" s="42"/>
      <c r="F11" s="37">
        <f>IF(H11&lt;&gt;0,0,1)</f>
        <v>1</v>
      </c>
      <c r="G11" s="42"/>
      <c r="H11" s="45"/>
      <c r="I11" s="86">
        <f>IF(H11&lt;&gt;0,IF(H11&lt;D11,1,0),0)</f>
        <v>0</v>
      </c>
      <c r="J11" s="48"/>
      <c r="K11" s="87">
        <f>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57</v>
      </c>
      <c r="B12" s="49" t="s">
        <v>58</v>
      </c>
      <c r="C12" s="49"/>
      <c r="D12" s="32">
        <f>F2/2</f>
        <v>0</v>
      </c>
      <c r="E12" s="42"/>
      <c r="F12" s="37">
        <f>IF(H12&lt;&gt;0,0,1)</f>
        <v>1</v>
      </c>
      <c r="G12" s="42"/>
      <c r="H12" s="45"/>
      <c r="I12" s="86">
        <f>IF(H12&lt;&gt;0,IF(H12&lt;D12,1,0),0)</f>
        <v>0</v>
      </c>
      <c r="J12" s="48"/>
      <c r="K12" s="87">
        <f>IF(J12&lt;&gt;0,IF(J12&lt;2017,1,0),0)</f>
        <v>0</v>
      </c>
      <c r="L12" s="42"/>
      <c r="M12" s="42"/>
      <c r="N12" s="45"/>
      <c r="O12" s="88">
        <f t="shared" ref="O12:O13" si="0">IF(N12&lt;&gt;0,IF(N12+H12&gt;3*D12,0,IF(N12+H12&gt;D12*2.5,25,IF(N12+H12&gt;D12*2,50,IF(N12+H12&gt;D12*1.5,75,100)))),0)</f>
        <v>0</v>
      </c>
      <c r="P12" s="45"/>
      <c r="Q12" s="42"/>
      <c r="R12" s="42"/>
      <c r="S12" s="45"/>
      <c r="T12" s="45"/>
      <c r="U12" s="42"/>
      <c r="V12" s="88">
        <v>0</v>
      </c>
      <c r="W12" s="88"/>
    </row>
    <row r="13" spans="1:23" ht="39.950000000000003" customHeight="1" x14ac:dyDescent="0.25">
      <c r="A13" s="49" t="s">
        <v>59</v>
      </c>
      <c r="B13" s="49" t="s">
        <v>56</v>
      </c>
      <c r="C13" s="49"/>
      <c r="D13" s="32">
        <v>1</v>
      </c>
      <c r="E13" s="42"/>
      <c r="F13" s="37">
        <f>IF(H13&lt;&gt;0,0,1)</f>
        <v>1</v>
      </c>
      <c r="G13" s="42"/>
      <c r="H13" s="45"/>
      <c r="I13" s="86">
        <f>IF(H13&lt;&gt;0,IF(H13&lt;D13,1,0),0)</f>
        <v>0</v>
      </c>
      <c r="J13" s="48"/>
      <c r="K13" s="87">
        <f>IF(J13&lt;&gt;0,IF(J13&lt;2017,1,0),0)</f>
        <v>0</v>
      </c>
      <c r="L13" s="42"/>
      <c r="M13" s="42"/>
      <c r="N13" s="45"/>
      <c r="O13" s="88">
        <f t="shared" si="0"/>
        <v>0</v>
      </c>
      <c r="P13" s="45"/>
      <c r="Q13" s="42"/>
      <c r="R13" s="42"/>
      <c r="S13" s="45"/>
      <c r="T13" s="45"/>
      <c r="U13" s="42"/>
      <c r="V13" s="88">
        <v>0</v>
      </c>
      <c r="W13" s="88"/>
    </row>
    <row r="14" spans="1:23" ht="39.950000000000003" customHeight="1" x14ac:dyDescent="0.25">
      <c r="A14" s="23" t="s">
        <v>60</v>
      </c>
      <c r="B14" s="23" t="s">
        <v>53</v>
      </c>
      <c r="C14" s="23" t="s">
        <v>54</v>
      </c>
      <c r="D14" s="36">
        <f>10*100/65</f>
        <v>15.384615384615385</v>
      </c>
      <c r="E14" s="41"/>
      <c r="F14" s="28">
        <f>(AVERAGE(F15:F16)*$D$14)</f>
        <v>15.384615384615385</v>
      </c>
      <c r="G14" s="41"/>
      <c r="H14" s="44"/>
      <c r="I14" s="85">
        <f>AVERAGE(I15:I16)*D14</f>
        <v>0</v>
      </c>
      <c r="J14" s="47"/>
      <c r="K14" s="85">
        <f>AVERAGE(K15:K16)*D14</f>
        <v>0</v>
      </c>
      <c r="L14" s="41"/>
      <c r="M14" s="41"/>
      <c r="N14" s="44"/>
      <c r="O14" s="28">
        <f>AVERAGE(O15:O16)</f>
        <v>0</v>
      </c>
      <c r="P14" s="44"/>
      <c r="Q14" s="41"/>
      <c r="R14" s="41"/>
      <c r="S14" s="44"/>
      <c r="T14" s="44"/>
      <c r="U14" s="41"/>
      <c r="V14" s="28">
        <f>AVERAGE(V15:V17)</f>
        <v>0</v>
      </c>
      <c r="W14" s="28"/>
    </row>
    <row r="15" spans="1:23" ht="39.950000000000003" customHeight="1" x14ac:dyDescent="0.25">
      <c r="A15" s="49" t="s">
        <v>61</v>
      </c>
      <c r="B15" s="49" t="s">
        <v>58</v>
      </c>
      <c r="C15" s="49"/>
      <c r="D15" s="32">
        <f>F2</f>
        <v>0</v>
      </c>
      <c r="E15" s="42"/>
      <c r="F15" s="37">
        <f>IF(H15&lt;&gt;0,0,1)</f>
        <v>1</v>
      </c>
      <c r="G15" s="42"/>
      <c r="H15" s="45"/>
      <c r="I15" s="86">
        <f>IF(H15&lt;&gt;0,IF(H15&lt;D15,1,0),0)</f>
        <v>0</v>
      </c>
      <c r="J15" s="48"/>
      <c r="K15" s="87">
        <f t="shared" ref="K15:K16" si="1">IF(J15&lt;&gt;0,IF(J15&lt;2017,1,0),0)</f>
        <v>0</v>
      </c>
      <c r="L15" s="42"/>
      <c r="M15" s="42"/>
      <c r="N15" s="45"/>
      <c r="O15" s="88">
        <f t="shared" ref="O15:O16" si="2">IF(N15&lt;&gt;0,IF(N15+H15&gt;3*D15,0,IF(N15+H15&gt;D15*2.5,25,IF(N15+H15&gt;D15*2,50,IF(N15+H15&gt;D15*1.5,75,100)))),0)</f>
        <v>0</v>
      </c>
      <c r="P15" s="45"/>
      <c r="Q15" s="42"/>
      <c r="R15" s="42"/>
      <c r="S15" s="45"/>
      <c r="T15" s="45"/>
      <c r="U15" s="42"/>
      <c r="V15" s="88">
        <v>0</v>
      </c>
      <c r="W15" s="88"/>
    </row>
    <row r="16" spans="1:23" ht="39.950000000000003" customHeight="1" x14ac:dyDescent="0.25">
      <c r="A16" s="49" t="s">
        <v>62</v>
      </c>
      <c r="B16" s="49" t="s">
        <v>56</v>
      </c>
      <c r="C16" s="49" t="s">
        <v>63</v>
      </c>
      <c r="D16" s="32">
        <v>1</v>
      </c>
      <c r="E16" s="42"/>
      <c r="F16" s="37">
        <f>IF(H16&lt;&gt;0,0,1)</f>
        <v>1</v>
      </c>
      <c r="G16" s="42"/>
      <c r="H16" s="45"/>
      <c r="I16" s="86">
        <f>IF(H16&lt;&gt;0,IF(H16&lt;D16,1,0),0)</f>
        <v>0</v>
      </c>
      <c r="J16" s="48"/>
      <c r="K16" s="87">
        <f t="shared" si="1"/>
        <v>0</v>
      </c>
      <c r="L16" s="42"/>
      <c r="M16" s="42"/>
      <c r="N16" s="45"/>
      <c r="O16" s="88">
        <f t="shared" si="2"/>
        <v>0</v>
      </c>
      <c r="P16" s="45"/>
      <c r="Q16" s="42"/>
      <c r="R16" s="42"/>
      <c r="S16" s="45"/>
      <c r="T16" s="45"/>
      <c r="U16" s="42"/>
      <c r="V16" s="88">
        <v>0</v>
      </c>
      <c r="W16" s="88"/>
    </row>
    <row r="17" spans="1:23" ht="39.950000000000003" customHeight="1" x14ac:dyDescent="0.25">
      <c r="A17" s="23" t="s">
        <v>64</v>
      </c>
      <c r="B17" s="23" t="s">
        <v>53</v>
      </c>
      <c r="C17" s="23" t="s">
        <v>54</v>
      </c>
      <c r="D17" s="36">
        <f>15*100/65</f>
        <v>23.076923076923077</v>
      </c>
      <c r="E17" s="41"/>
      <c r="F17" s="28">
        <f>(AVERAGE(F18:F20)*$D$17)</f>
        <v>23.076923076923077</v>
      </c>
      <c r="G17" s="41"/>
      <c r="H17" s="44"/>
      <c r="I17" s="85">
        <f>AVERAGE(I18:I20)*D17</f>
        <v>0</v>
      </c>
      <c r="J17" s="47"/>
      <c r="K17" s="85">
        <f>AVERAGE(K18:K20)*D17</f>
        <v>0</v>
      </c>
      <c r="L17" s="41"/>
      <c r="M17" s="41"/>
      <c r="N17" s="44"/>
      <c r="O17" s="28">
        <f>AVERAGE(O18:O20)</f>
        <v>0</v>
      </c>
      <c r="P17" s="44"/>
      <c r="Q17" s="41"/>
      <c r="R17" s="41"/>
      <c r="S17" s="44"/>
      <c r="T17" s="44"/>
      <c r="U17" s="41"/>
      <c r="V17" s="28">
        <f>AVERAGE(V18:V20)</f>
        <v>0</v>
      </c>
      <c r="W17" s="28"/>
    </row>
    <row r="18" spans="1:23" ht="39.950000000000003" customHeight="1" x14ac:dyDescent="0.25">
      <c r="A18" s="49" t="s">
        <v>65</v>
      </c>
      <c r="B18" s="49" t="s">
        <v>56</v>
      </c>
      <c r="C18" s="135" t="s">
        <v>66</v>
      </c>
      <c r="D18" s="32">
        <v>1</v>
      </c>
      <c r="E18" s="42"/>
      <c r="F18" s="37">
        <f>IF(H18&lt;&gt;0,0,1)</f>
        <v>1</v>
      </c>
      <c r="G18" s="42"/>
      <c r="H18" s="45"/>
      <c r="I18" s="86">
        <f>IF(H18&lt;&gt;0,IF(H18&lt;D18,1,0),0)</f>
        <v>0</v>
      </c>
      <c r="J18" s="48"/>
      <c r="K18" s="87">
        <f t="shared" ref="K18:K20" si="3">IF(J18&lt;&gt;0,IF(J18&lt;2017,1,0),0)</f>
        <v>0</v>
      </c>
      <c r="L18" s="42"/>
      <c r="M18" s="42"/>
      <c r="N18" s="45"/>
      <c r="O18" s="88">
        <f t="shared" ref="O18:O20" si="4">IF(N18&lt;&gt;0,IF(N18+H18&gt;3*D18,0,IF(N18+H18&gt;D18*2.5,25,IF(N18+H18&gt;D18*2,50,IF(N18+H18&gt;D18*1.5,75,100)))),0)</f>
        <v>0</v>
      </c>
      <c r="P18" s="45"/>
      <c r="Q18" s="42"/>
      <c r="R18" s="42"/>
      <c r="S18" s="45"/>
      <c r="T18" s="45"/>
      <c r="U18" s="42"/>
      <c r="V18" s="88">
        <v>0</v>
      </c>
      <c r="W18" s="88"/>
    </row>
    <row r="19" spans="1:23" ht="39.950000000000003" customHeight="1" x14ac:dyDescent="0.25">
      <c r="A19" s="49" t="s">
        <v>67</v>
      </c>
      <c r="B19" s="49" t="s">
        <v>56</v>
      </c>
      <c r="C19" s="135"/>
      <c r="D19" s="32">
        <v>1</v>
      </c>
      <c r="E19" s="42"/>
      <c r="F19" s="37">
        <f>IF(H19&lt;&gt;0,0,1)</f>
        <v>1</v>
      </c>
      <c r="G19" s="42"/>
      <c r="H19" s="45"/>
      <c r="I19" s="86">
        <f>IF(H19&lt;&gt;0,IF(H19&lt;D19,1,0),0)</f>
        <v>0</v>
      </c>
      <c r="J19" s="48"/>
      <c r="K19" s="87">
        <f t="shared" si="3"/>
        <v>0</v>
      </c>
      <c r="L19" s="42"/>
      <c r="M19" s="42"/>
      <c r="N19" s="45"/>
      <c r="O19" s="88">
        <f t="shared" si="4"/>
        <v>0</v>
      </c>
      <c r="P19" s="45"/>
      <c r="Q19" s="42"/>
      <c r="R19" s="42"/>
      <c r="S19" s="45"/>
      <c r="T19" s="45"/>
      <c r="U19" s="42"/>
      <c r="V19" s="88">
        <v>0</v>
      </c>
      <c r="W19" s="88"/>
    </row>
    <row r="20" spans="1:23" ht="39.950000000000003" customHeight="1" x14ac:dyDescent="0.25">
      <c r="A20" s="49" t="s">
        <v>68</v>
      </c>
      <c r="B20" s="49" t="s">
        <v>56</v>
      </c>
      <c r="C20" s="135"/>
      <c r="D20" s="32">
        <v>1</v>
      </c>
      <c r="E20" s="42"/>
      <c r="F20" s="37">
        <f>IF(H20&lt;&gt;0,0,1)</f>
        <v>1</v>
      </c>
      <c r="G20" s="42"/>
      <c r="H20" s="45"/>
      <c r="I20" s="86">
        <f>IF(H20&lt;&gt;0,IF(H20&lt;D20,1,0),0)</f>
        <v>0</v>
      </c>
      <c r="J20" s="48"/>
      <c r="K20" s="87">
        <f t="shared" si="3"/>
        <v>0</v>
      </c>
      <c r="L20" s="42"/>
      <c r="M20" s="42"/>
      <c r="N20" s="45"/>
      <c r="O20" s="88">
        <f t="shared" si="4"/>
        <v>0</v>
      </c>
      <c r="P20" s="45"/>
      <c r="Q20" s="42"/>
      <c r="R20" s="42"/>
      <c r="S20" s="45"/>
      <c r="T20" s="45"/>
      <c r="U20" s="42"/>
      <c r="V20" s="88">
        <v>0</v>
      </c>
      <c r="W20" s="88"/>
    </row>
    <row r="21" spans="1:23" s="2" customFormat="1" ht="24.95" customHeight="1" x14ac:dyDescent="0.25">
      <c r="A21" s="133" t="s">
        <v>69</v>
      </c>
      <c r="B21" s="133"/>
      <c r="C21" s="133"/>
      <c r="D21" s="39">
        <f>+D22+D25+D29</f>
        <v>100</v>
      </c>
      <c r="E21" s="40"/>
      <c r="F21" s="27">
        <f>+F22+F25+F29</f>
        <v>100</v>
      </c>
      <c r="G21" s="40"/>
      <c r="H21" s="43"/>
      <c r="I21" s="27">
        <f>+I22+I25+I29</f>
        <v>0</v>
      </c>
      <c r="J21" s="46"/>
      <c r="K21" s="27">
        <f>+K22+K25+K29</f>
        <v>0</v>
      </c>
      <c r="L21" s="40"/>
      <c r="M21" s="40"/>
      <c r="N21" s="43"/>
      <c r="O21" s="27">
        <f>AVERAGE(O22,O25,O29)</f>
        <v>0</v>
      </c>
      <c r="P21" s="43"/>
      <c r="Q21" s="40"/>
      <c r="R21" s="40"/>
      <c r="S21" s="43"/>
      <c r="T21" s="43"/>
      <c r="U21" s="40"/>
      <c r="V21" s="27">
        <f>AVERAGE(V22,V25,V29)</f>
        <v>0</v>
      </c>
      <c r="W21" s="27"/>
    </row>
    <row r="22" spans="1:23" ht="39.950000000000003" customHeight="1" x14ac:dyDescent="0.25">
      <c r="A22" s="23" t="s">
        <v>52</v>
      </c>
      <c r="B22" s="23" t="s">
        <v>53</v>
      </c>
      <c r="C22" s="23" t="s">
        <v>54</v>
      </c>
      <c r="D22" s="36">
        <f>40*100/65</f>
        <v>61.53846153846154</v>
      </c>
      <c r="E22" s="41"/>
      <c r="F22" s="28">
        <f>(AVERAGE(F23:F24)*$D$22)</f>
        <v>61.53846153846154</v>
      </c>
      <c r="G22" s="41"/>
      <c r="H22" s="44"/>
      <c r="I22" s="85">
        <f>AVERAGE(I23:I24)*D22</f>
        <v>0</v>
      </c>
      <c r="J22" s="47"/>
      <c r="K22" s="85">
        <f>AVERAGE(K23:K24)*D22</f>
        <v>0</v>
      </c>
      <c r="L22" s="41"/>
      <c r="M22" s="41"/>
      <c r="N22" s="44"/>
      <c r="O22" s="28">
        <f>AVERAGE(O23:O24)</f>
        <v>0</v>
      </c>
      <c r="P22" s="44"/>
      <c r="Q22" s="41"/>
      <c r="R22" s="41"/>
      <c r="S22" s="44"/>
      <c r="T22" s="44"/>
      <c r="U22" s="41"/>
      <c r="V22" s="28">
        <f>AVERAGE(V23:V24)</f>
        <v>0</v>
      </c>
      <c r="W22" s="28"/>
    </row>
    <row r="23" spans="1:23" ht="39.950000000000003" customHeight="1" x14ac:dyDescent="0.25">
      <c r="A23" s="49" t="s">
        <v>70</v>
      </c>
      <c r="B23" s="49" t="s">
        <v>56</v>
      </c>
      <c r="C23" s="49"/>
      <c r="D23" s="32">
        <v>1</v>
      </c>
      <c r="E23" s="42"/>
      <c r="F23" s="37">
        <f>IF(H23&lt;&gt;0,0,1)</f>
        <v>1</v>
      </c>
      <c r="G23" s="42"/>
      <c r="H23" s="45"/>
      <c r="I23" s="86">
        <f>IF(H23&lt;&gt;0,IF(H23&lt;D23,1,0),0)</f>
        <v>0</v>
      </c>
      <c r="J23" s="48"/>
      <c r="K23" s="87">
        <f t="shared" ref="K23:K24" si="5">IF(J23&lt;&gt;0,IF(J23&lt;2017,1,0),0)</f>
        <v>0</v>
      </c>
      <c r="L23" s="42"/>
      <c r="M23" s="42"/>
      <c r="N23" s="45"/>
      <c r="O23" s="88">
        <f t="shared" ref="O23:O24" si="6">IF(N23&lt;&gt;0,IF(N23+H23&gt;3*D23,0,IF(N23+H23&gt;D23*2.5,25,IF(N23+H23&gt;D23*2,50,IF(N23+H23&gt;D23*1.5,75,100)))),0)</f>
        <v>0</v>
      </c>
      <c r="P23" s="45"/>
      <c r="Q23" s="42"/>
      <c r="R23" s="42"/>
      <c r="S23" s="45"/>
      <c r="T23" s="45"/>
      <c r="U23" s="42"/>
      <c r="V23" s="88">
        <v>0</v>
      </c>
      <c r="W23" s="88"/>
    </row>
    <row r="24" spans="1:23" ht="39.950000000000003" customHeight="1" x14ac:dyDescent="0.25">
      <c r="A24" s="89" t="s">
        <v>71</v>
      </c>
      <c r="B24" s="49" t="s">
        <v>56</v>
      </c>
      <c r="C24" s="49"/>
      <c r="D24" s="32">
        <v>1</v>
      </c>
      <c r="E24" s="42"/>
      <c r="F24" s="37">
        <f>IF(H24&lt;&gt;0,0,1)</f>
        <v>1</v>
      </c>
      <c r="G24" s="42"/>
      <c r="H24" s="45"/>
      <c r="I24" s="86">
        <f>IF(H24&lt;&gt;0,IF(H24&lt;D24,1,0),0)</f>
        <v>0</v>
      </c>
      <c r="J24" s="48"/>
      <c r="K24" s="87">
        <f t="shared" si="5"/>
        <v>0</v>
      </c>
      <c r="L24" s="42"/>
      <c r="M24" s="42"/>
      <c r="N24" s="45"/>
      <c r="O24" s="88">
        <f t="shared" si="6"/>
        <v>0</v>
      </c>
      <c r="P24" s="45"/>
      <c r="Q24" s="42"/>
      <c r="R24" s="42"/>
      <c r="S24" s="45"/>
      <c r="T24" s="45"/>
      <c r="U24" s="42"/>
      <c r="V24" s="88">
        <v>0</v>
      </c>
      <c r="W24" s="88"/>
    </row>
    <row r="25" spans="1:23" ht="39.950000000000003" customHeight="1" x14ac:dyDescent="0.25">
      <c r="A25" s="23" t="s">
        <v>72</v>
      </c>
      <c r="B25" s="23" t="s">
        <v>53</v>
      </c>
      <c r="C25" s="23" t="s">
        <v>54</v>
      </c>
      <c r="D25" s="36">
        <f>15*100/65</f>
        <v>23.076923076923077</v>
      </c>
      <c r="E25" s="41"/>
      <c r="F25" s="28">
        <f>(AVERAGE(F26:F28)*$D$25)</f>
        <v>23.076923076923077</v>
      </c>
      <c r="G25" s="41"/>
      <c r="H25" s="44"/>
      <c r="I25" s="85">
        <f>AVERAGE(I26:I28)*D25</f>
        <v>0</v>
      </c>
      <c r="J25" s="47"/>
      <c r="K25" s="85">
        <f>AVERAGE(K26:K28)*D25</f>
        <v>0</v>
      </c>
      <c r="L25" s="41"/>
      <c r="M25" s="41"/>
      <c r="N25" s="44"/>
      <c r="O25" s="28">
        <f>AVERAGE(O26:O28)</f>
        <v>0</v>
      </c>
      <c r="P25" s="44"/>
      <c r="Q25" s="41"/>
      <c r="R25" s="41"/>
      <c r="S25" s="44"/>
      <c r="T25" s="44"/>
      <c r="U25" s="41"/>
      <c r="V25" s="28">
        <f>AVERAGE(V26:V28)</f>
        <v>0</v>
      </c>
      <c r="W25" s="28"/>
    </row>
    <row r="26" spans="1:23" ht="39.950000000000003" customHeight="1" x14ac:dyDescent="0.25">
      <c r="A26" s="49" t="s">
        <v>73</v>
      </c>
      <c r="B26" s="49" t="s">
        <v>56</v>
      </c>
      <c r="C26" s="49" t="s">
        <v>74</v>
      </c>
      <c r="D26" s="32">
        <v>1</v>
      </c>
      <c r="E26" s="42"/>
      <c r="F26" s="37">
        <f>IF(H26&lt;&gt;0,0,1)</f>
        <v>1</v>
      </c>
      <c r="G26" s="42"/>
      <c r="H26" s="45"/>
      <c r="I26" s="86">
        <f>IF(H26&lt;&gt;0,IF(H26&lt;D26,1,0),0)</f>
        <v>0</v>
      </c>
      <c r="J26" s="48"/>
      <c r="K26" s="87">
        <f t="shared" ref="K26:K28" si="7">IF(J26&lt;&gt;0,IF(J26&lt;2017,1,0),0)</f>
        <v>0</v>
      </c>
      <c r="L26" s="42"/>
      <c r="M26" s="42"/>
      <c r="N26" s="45"/>
      <c r="O26" s="88">
        <f t="shared" ref="O26:O28" si="8">IF(N26&lt;&gt;0,IF(N26+H26&gt;3*D26,0,IF(N26+H26&gt;D26*2.5,25,IF(N26+H26&gt;D26*2,50,IF(N26+H26&gt;D26*1.5,75,100)))),0)</f>
        <v>0</v>
      </c>
      <c r="P26" s="45"/>
      <c r="Q26" s="42"/>
      <c r="R26" s="42"/>
      <c r="S26" s="45"/>
      <c r="T26" s="45"/>
      <c r="U26" s="42"/>
      <c r="V26" s="88">
        <v>0</v>
      </c>
      <c r="W26" s="88"/>
    </row>
    <row r="27" spans="1:23" ht="39.950000000000003" customHeight="1" x14ac:dyDescent="0.25">
      <c r="A27" s="49" t="s">
        <v>75</v>
      </c>
      <c r="B27" s="49" t="s">
        <v>58</v>
      </c>
      <c r="C27" s="49"/>
      <c r="D27" s="32">
        <f>F2</f>
        <v>0</v>
      </c>
      <c r="E27" s="42"/>
      <c r="F27" s="37">
        <f>IF(H27&lt;&gt;0,0,1)</f>
        <v>1</v>
      </c>
      <c r="G27" s="42"/>
      <c r="H27" s="45"/>
      <c r="I27" s="86">
        <f>IF(H27&lt;&gt;0,IF(H27&lt;D27,1,0),0)</f>
        <v>0</v>
      </c>
      <c r="J27" s="48"/>
      <c r="K27" s="87">
        <f t="shared" si="7"/>
        <v>0</v>
      </c>
      <c r="L27" s="42"/>
      <c r="M27" s="42"/>
      <c r="N27" s="45"/>
      <c r="O27" s="88">
        <f t="shared" si="8"/>
        <v>0</v>
      </c>
      <c r="P27" s="45"/>
      <c r="Q27" s="42"/>
      <c r="R27" s="42"/>
      <c r="S27" s="45"/>
      <c r="T27" s="45"/>
      <c r="U27" s="42"/>
      <c r="V27" s="88">
        <v>0</v>
      </c>
      <c r="W27" s="88"/>
    </row>
    <row r="28" spans="1:23" ht="39.950000000000003" customHeight="1" x14ac:dyDescent="0.25">
      <c r="A28" s="49" t="s">
        <v>76</v>
      </c>
      <c r="B28" s="49" t="s">
        <v>58</v>
      </c>
      <c r="C28" s="49"/>
      <c r="D28" s="32">
        <f>F2</f>
        <v>0</v>
      </c>
      <c r="E28" s="42"/>
      <c r="F28" s="37">
        <f>IF(H28&lt;&gt;0,0,1)</f>
        <v>1</v>
      </c>
      <c r="G28" s="42"/>
      <c r="H28" s="45"/>
      <c r="I28" s="86">
        <f>IF(H28&lt;&gt;0,IF(H28&lt;D28,1,0),0)</f>
        <v>0</v>
      </c>
      <c r="J28" s="48"/>
      <c r="K28" s="87">
        <f t="shared" si="7"/>
        <v>0</v>
      </c>
      <c r="L28" s="42"/>
      <c r="M28" s="42"/>
      <c r="N28" s="45"/>
      <c r="O28" s="88">
        <f t="shared" si="8"/>
        <v>0</v>
      </c>
      <c r="P28" s="45"/>
      <c r="Q28" s="42"/>
      <c r="R28" s="42"/>
      <c r="S28" s="45"/>
      <c r="T28" s="45"/>
      <c r="U28" s="42"/>
      <c r="V28" s="88">
        <v>0</v>
      </c>
      <c r="W28" s="88"/>
    </row>
    <row r="29" spans="1:23" ht="39.950000000000003" customHeight="1" x14ac:dyDescent="0.25">
      <c r="A29" s="23" t="s">
        <v>60</v>
      </c>
      <c r="B29" s="23" t="s">
        <v>53</v>
      </c>
      <c r="C29" s="23" t="s">
        <v>54</v>
      </c>
      <c r="D29" s="36">
        <f>10*100/65</f>
        <v>15.384615384615385</v>
      </c>
      <c r="E29" s="41"/>
      <c r="F29" s="28">
        <f>(AVERAGE(F30:F37)*$D$29)</f>
        <v>15.384615384615385</v>
      </c>
      <c r="G29" s="41"/>
      <c r="H29" s="44"/>
      <c r="I29" s="85">
        <f>AVERAGE(I30:I37)*D29</f>
        <v>0</v>
      </c>
      <c r="J29" s="47"/>
      <c r="K29" s="85">
        <f>AVERAGE(K30:K37)*D29</f>
        <v>0</v>
      </c>
      <c r="L29" s="41"/>
      <c r="M29" s="41"/>
      <c r="N29" s="44"/>
      <c r="O29" s="28">
        <f>AVERAGE(O30:O37)</f>
        <v>0</v>
      </c>
      <c r="P29" s="44"/>
      <c r="Q29" s="41"/>
      <c r="R29" s="41"/>
      <c r="S29" s="44"/>
      <c r="T29" s="44"/>
      <c r="U29" s="41"/>
      <c r="V29" s="28">
        <f>AVERAGE(V30:V37)</f>
        <v>0</v>
      </c>
      <c r="W29" s="28"/>
    </row>
    <row r="30" spans="1:23" ht="39.950000000000003" customHeight="1" x14ac:dyDescent="0.25">
      <c r="A30" s="49" t="s">
        <v>77</v>
      </c>
      <c r="B30" s="49" t="s">
        <v>56</v>
      </c>
      <c r="C30" s="49"/>
      <c r="D30" s="32">
        <v>1</v>
      </c>
      <c r="E30" s="42"/>
      <c r="F30" s="37">
        <f t="shared" ref="F30:F37" si="9">IF(H30&lt;&gt;0,0,1)</f>
        <v>1</v>
      </c>
      <c r="G30" s="42"/>
      <c r="H30" s="45"/>
      <c r="I30" s="86">
        <f t="shared" ref="I30:I37" si="10">IF(H30&lt;&gt;0,IF(H30&lt;D30,1,0),0)</f>
        <v>0</v>
      </c>
      <c r="J30" s="48"/>
      <c r="K30" s="87">
        <f t="shared" ref="K30:K37" si="11">IF(J30&lt;&gt;0,IF(J30&lt;2017,1,0),0)</f>
        <v>0</v>
      </c>
      <c r="L30" s="42"/>
      <c r="M30" s="42"/>
      <c r="N30" s="45"/>
      <c r="O30" s="88">
        <f t="shared" ref="O30:O37" si="12">IF(N30&lt;&gt;0,IF(N30+H30&gt;3*D30,0,IF(N30+H30&gt;D30*2.5,25,IF(N30+H30&gt;D30*2,50,IF(N30+H30&gt;D30*1.5,75,100)))),0)</f>
        <v>0</v>
      </c>
      <c r="P30" s="45"/>
      <c r="Q30" s="42"/>
      <c r="R30" s="42"/>
      <c r="S30" s="45"/>
      <c r="T30" s="45"/>
      <c r="U30" s="42"/>
      <c r="V30" s="88">
        <v>0</v>
      </c>
      <c r="W30" s="88"/>
    </row>
    <row r="31" spans="1:23" ht="39.950000000000003" customHeight="1" x14ac:dyDescent="0.25">
      <c r="A31" s="49" t="s">
        <v>78</v>
      </c>
      <c r="B31" s="49" t="s">
        <v>56</v>
      </c>
      <c r="C31" s="49"/>
      <c r="D31" s="32">
        <v>1</v>
      </c>
      <c r="E31" s="42"/>
      <c r="F31" s="37">
        <f t="shared" si="9"/>
        <v>1</v>
      </c>
      <c r="G31" s="42"/>
      <c r="H31" s="45"/>
      <c r="I31" s="86">
        <f t="shared" si="10"/>
        <v>0</v>
      </c>
      <c r="J31" s="48"/>
      <c r="K31" s="87">
        <f t="shared" si="11"/>
        <v>0</v>
      </c>
      <c r="L31" s="42"/>
      <c r="M31" s="42"/>
      <c r="N31" s="45"/>
      <c r="O31" s="88">
        <f t="shared" si="12"/>
        <v>0</v>
      </c>
      <c r="P31" s="45"/>
      <c r="Q31" s="42"/>
      <c r="R31" s="42"/>
      <c r="S31" s="45"/>
      <c r="T31" s="45"/>
      <c r="U31" s="42"/>
      <c r="V31" s="88">
        <v>0</v>
      </c>
      <c r="W31" s="88"/>
    </row>
    <row r="32" spans="1:23" ht="39.950000000000003" customHeight="1" x14ac:dyDescent="0.25">
      <c r="A32" s="49" t="s">
        <v>79</v>
      </c>
      <c r="B32" s="49" t="s">
        <v>80</v>
      </c>
      <c r="C32" s="49" t="s">
        <v>81</v>
      </c>
      <c r="D32" s="32">
        <f>$F$2/5</f>
        <v>0</v>
      </c>
      <c r="E32" s="42"/>
      <c r="F32" s="37">
        <f t="shared" si="9"/>
        <v>1</v>
      </c>
      <c r="G32" s="42"/>
      <c r="H32" s="45"/>
      <c r="I32" s="86">
        <f t="shared" si="10"/>
        <v>0</v>
      </c>
      <c r="J32" s="48"/>
      <c r="K32" s="87">
        <f t="shared" si="11"/>
        <v>0</v>
      </c>
      <c r="L32" s="42"/>
      <c r="M32" s="42"/>
      <c r="N32" s="45"/>
      <c r="O32" s="88">
        <f t="shared" si="12"/>
        <v>0</v>
      </c>
      <c r="P32" s="45"/>
      <c r="Q32" s="42"/>
      <c r="R32" s="42"/>
      <c r="S32" s="45"/>
      <c r="T32" s="45"/>
      <c r="U32" s="42"/>
      <c r="V32" s="88">
        <v>0</v>
      </c>
      <c r="W32" s="88"/>
    </row>
    <row r="33" spans="1:23" ht="39.950000000000003" customHeight="1" x14ac:dyDescent="0.25">
      <c r="A33" s="49" t="s">
        <v>82</v>
      </c>
      <c r="B33" s="49" t="s">
        <v>80</v>
      </c>
      <c r="C33" s="49" t="s">
        <v>83</v>
      </c>
      <c r="D33" s="32">
        <f>$F$2/5</f>
        <v>0</v>
      </c>
      <c r="E33" s="42"/>
      <c r="F33" s="37">
        <f t="shared" si="9"/>
        <v>1</v>
      </c>
      <c r="G33" s="42"/>
      <c r="H33" s="45"/>
      <c r="I33" s="86">
        <f t="shared" si="10"/>
        <v>0</v>
      </c>
      <c r="J33" s="48"/>
      <c r="K33" s="87">
        <f t="shared" si="11"/>
        <v>0</v>
      </c>
      <c r="L33" s="42"/>
      <c r="M33" s="42"/>
      <c r="N33" s="45"/>
      <c r="O33" s="88">
        <f t="shared" si="12"/>
        <v>0</v>
      </c>
      <c r="P33" s="45"/>
      <c r="Q33" s="42"/>
      <c r="R33" s="42"/>
      <c r="S33" s="45"/>
      <c r="T33" s="45"/>
      <c r="U33" s="42"/>
      <c r="V33" s="88">
        <v>0</v>
      </c>
      <c r="W33" s="88"/>
    </row>
    <row r="34" spans="1:23" ht="39.950000000000003" customHeight="1" x14ac:dyDescent="0.25">
      <c r="A34" s="49" t="s">
        <v>84</v>
      </c>
      <c r="B34" s="49" t="s">
        <v>80</v>
      </c>
      <c r="C34" s="49"/>
      <c r="D34" s="32">
        <f>$F$2/5</f>
        <v>0</v>
      </c>
      <c r="E34" s="42"/>
      <c r="F34" s="37">
        <f t="shared" si="9"/>
        <v>1</v>
      </c>
      <c r="G34" s="42"/>
      <c r="H34" s="45"/>
      <c r="I34" s="86">
        <f t="shared" si="10"/>
        <v>0</v>
      </c>
      <c r="J34" s="48"/>
      <c r="K34" s="87">
        <f t="shared" si="11"/>
        <v>0</v>
      </c>
      <c r="L34" s="42"/>
      <c r="M34" s="42"/>
      <c r="N34" s="45"/>
      <c r="O34" s="88">
        <f t="shared" si="12"/>
        <v>0</v>
      </c>
      <c r="P34" s="45"/>
      <c r="Q34" s="42"/>
      <c r="R34" s="42"/>
      <c r="S34" s="45"/>
      <c r="T34" s="45"/>
      <c r="U34" s="42"/>
      <c r="V34" s="88">
        <v>0</v>
      </c>
      <c r="W34" s="88"/>
    </row>
    <row r="35" spans="1:23" ht="39.950000000000003" customHeight="1" x14ac:dyDescent="0.25">
      <c r="A35" s="49" t="s">
        <v>85</v>
      </c>
      <c r="B35" s="49" t="s">
        <v>56</v>
      </c>
      <c r="C35" s="49"/>
      <c r="D35" s="32">
        <v>1</v>
      </c>
      <c r="E35" s="42"/>
      <c r="F35" s="37">
        <f t="shared" si="9"/>
        <v>1</v>
      </c>
      <c r="G35" s="42"/>
      <c r="H35" s="45"/>
      <c r="I35" s="86">
        <f t="shared" si="10"/>
        <v>0</v>
      </c>
      <c r="J35" s="48"/>
      <c r="K35" s="87">
        <f t="shared" si="11"/>
        <v>0</v>
      </c>
      <c r="L35" s="42"/>
      <c r="M35" s="42"/>
      <c r="N35" s="45"/>
      <c r="O35" s="88">
        <f t="shared" si="12"/>
        <v>0</v>
      </c>
      <c r="P35" s="45"/>
      <c r="Q35" s="42"/>
      <c r="R35" s="42"/>
      <c r="S35" s="45"/>
      <c r="T35" s="45"/>
      <c r="U35" s="42"/>
      <c r="V35" s="88">
        <v>0</v>
      </c>
      <c r="W35" s="88"/>
    </row>
    <row r="36" spans="1:23" ht="39.950000000000003" customHeight="1" x14ac:dyDescent="0.25">
      <c r="A36" s="49" t="s">
        <v>86</v>
      </c>
      <c r="B36" s="49" t="s">
        <v>56</v>
      </c>
      <c r="C36" s="49"/>
      <c r="D36" s="32">
        <v>1</v>
      </c>
      <c r="E36" s="42"/>
      <c r="F36" s="37">
        <f t="shared" si="9"/>
        <v>1</v>
      </c>
      <c r="G36" s="42"/>
      <c r="H36" s="45"/>
      <c r="I36" s="86">
        <f t="shared" si="10"/>
        <v>0</v>
      </c>
      <c r="J36" s="48"/>
      <c r="K36" s="87">
        <f t="shared" si="11"/>
        <v>0</v>
      </c>
      <c r="L36" s="42"/>
      <c r="M36" s="42"/>
      <c r="N36" s="45"/>
      <c r="O36" s="88">
        <f t="shared" si="12"/>
        <v>0</v>
      </c>
      <c r="P36" s="45"/>
      <c r="Q36" s="42"/>
      <c r="R36" s="42"/>
      <c r="S36" s="45"/>
      <c r="T36" s="45"/>
      <c r="U36" s="42"/>
      <c r="V36" s="88">
        <v>0</v>
      </c>
      <c r="W36" s="88"/>
    </row>
    <row r="37" spans="1:23" ht="39.950000000000003" customHeight="1" x14ac:dyDescent="0.25">
      <c r="A37" s="49" t="s">
        <v>87</v>
      </c>
      <c r="B37" s="49" t="s">
        <v>56</v>
      </c>
      <c r="C37" s="49"/>
      <c r="D37" s="32">
        <v>1</v>
      </c>
      <c r="E37" s="42"/>
      <c r="F37" s="37">
        <f t="shared" si="9"/>
        <v>1</v>
      </c>
      <c r="G37" s="42"/>
      <c r="H37" s="45"/>
      <c r="I37" s="86">
        <f t="shared" si="10"/>
        <v>0</v>
      </c>
      <c r="J37" s="48"/>
      <c r="K37" s="87">
        <f t="shared" si="11"/>
        <v>0</v>
      </c>
      <c r="L37" s="42"/>
      <c r="M37" s="42"/>
      <c r="N37" s="45"/>
      <c r="O37" s="88">
        <f t="shared" si="12"/>
        <v>0</v>
      </c>
      <c r="P37" s="45"/>
      <c r="Q37" s="42"/>
      <c r="R37" s="42"/>
      <c r="S37" s="45"/>
      <c r="T37" s="45"/>
      <c r="U37" s="42"/>
      <c r="V37" s="88">
        <v>0</v>
      </c>
      <c r="W37" s="88"/>
    </row>
    <row r="38" spans="1:23" s="2" customFormat="1" ht="24.95" customHeight="1" x14ac:dyDescent="0.25">
      <c r="A38" s="133" t="s">
        <v>88</v>
      </c>
      <c r="B38" s="133"/>
      <c r="C38" s="133"/>
      <c r="D38" s="39">
        <f>+D39</f>
        <v>100</v>
      </c>
      <c r="E38" s="40"/>
      <c r="F38" s="27">
        <f>+F39</f>
        <v>100</v>
      </c>
      <c r="G38" s="40"/>
      <c r="H38" s="43"/>
      <c r="I38" s="27">
        <f>+I39</f>
        <v>0</v>
      </c>
      <c r="J38" s="46"/>
      <c r="K38" s="27">
        <f>+K39</f>
        <v>0</v>
      </c>
      <c r="L38" s="40"/>
      <c r="M38" s="40"/>
      <c r="N38" s="43"/>
      <c r="O38" s="27">
        <f>AVERAGE(O39)</f>
        <v>0</v>
      </c>
      <c r="P38" s="43"/>
      <c r="Q38" s="40"/>
      <c r="R38" s="40"/>
      <c r="S38" s="43"/>
      <c r="T38" s="43"/>
      <c r="U38" s="40"/>
      <c r="V38" s="27">
        <f>AVERAGE(V39)</f>
        <v>0</v>
      </c>
      <c r="W38" s="27"/>
    </row>
    <row r="39" spans="1:23" ht="39.950000000000003" customHeight="1" x14ac:dyDescent="0.25">
      <c r="A39" s="23" t="s">
        <v>64</v>
      </c>
      <c r="B39" s="23" t="s">
        <v>53</v>
      </c>
      <c r="C39" s="23" t="s">
        <v>54</v>
      </c>
      <c r="D39" s="36">
        <v>100</v>
      </c>
      <c r="E39" s="41"/>
      <c r="F39" s="28">
        <f>(AVERAGE(F40)*$D$39)</f>
        <v>100</v>
      </c>
      <c r="G39" s="41"/>
      <c r="H39" s="44"/>
      <c r="I39" s="85">
        <f>AVERAGE(I40)*D39</f>
        <v>0</v>
      </c>
      <c r="J39" s="47"/>
      <c r="K39" s="85">
        <f>AVERAGE(K40)*D39</f>
        <v>0</v>
      </c>
      <c r="L39" s="41"/>
      <c r="M39" s="41"/>
      <c r="N39" s="44"/>
      <c r="O39" s="28">
        <f>AVERAGE(O40)</f>
        <v>0</v>
      </c>
      <c r="P39" s="44"/>
      <c r="Q39" s="41"/>
      <c r="R39" s="41"/>
      <c r="S39" s="44"/>
      <c r="T39" s="44"/>
      <c r="U39" s="41"/>
      <c r="V39" s="28">
        <f>AVERAGE(V40)</f>
        <v>0</v>
      </c>
      <c r="W39" s="28"/>
    </row>
    <row r="40" spans="1:23" ht="39.950000000000003" customHeight="1" x14ac:dyDescent="0.25">
      <c r="A40" s="49" t="s">
        <v>89</v>
      </c>
      <c r="B40" s="49" t="s">
        <v>56</v>
      </c>
      <c r="C40" s="49"/>
      <c r="D40" s="32">
        <v>1</v>
      </c>
      <c r="E40" s="42"/>
      <c r="F40" s="37">
        <f>IF(H40&lt;&gt;0,0,1)</f>
        <v>1</v>
      </c>
      <c r="G40" s="42"/>
      <c r="H40" s="45"/>
      <c r="I40" s="86">
        <f>IF(H40&lt;&gt;0,IF(H40&lt;D40,1,0),0)</f>
        <v>0</v>
      </c>
      <c r="J40" s="48"/>
      <c r="K40" s="87">
        <f>IF(J40&lt;&gt;0,IF(J40&lt;2017,1,0),0)</f>
        <v>0</v>
      </c>
      <c r="L40" s="42"/>
      <c r="M40" s="42"/>
      <c r="N40" s="45"/>
      <c r="O40" s="88">
        <f>IF(N40&lt;&gt;0,IF(N40+H40&gt;3*D40,0,IF(N40+H40&gt;D40*2.5,25,IF(N40+H40&gt;D40*2,50,IF(N40+H40&gt;D40*1.5,75,100)))),0)</f>
        <v>0</v>
      </c>
      <c r="P40" s="45"/>
      <c r="Q40" s="42"/>
      <c r="R40" s="42"/>
      <c r="S40" s="45"/>
      <c r="T40" s="45"/>
      <c r="U40" s="42"/>
      <c r="V40" s="88">
        <v>0</v>
      </c>
      <c r="W40" s="88"/>
    </row>
    <row r="41" spans="1:23" x14ac:dyDescent="0.25">
      <c r="E41" s="93"/>
      <c r="G41" s="93"/>
      <c r="H41" s="94"/>
      <c r="J41" s="95"/>
      <c r="L41" s="93"/>
      <c r="M41" s="93"/>
      <c r="N41" s="94"/>
      <c r="P41" s="94"/>
      <c r="Q41" s="93"/>
      <c r="R41" s="93"/>
      <c r="S41" s="94"/>
      <c r="T41" s="94"/>
      <c r="U41" s="93"/>
    </row>
  </sheetData>
  <sheetProtection algorithmName="SHA-512" hashValue="otKNt0NmX/xH5a7IqQ1Uoj5BTmvLHmgHkZsVz41forv5uzcDbxRdDhEB1PgDFumot00VwezlCRzsn8UjTqfzqg==" saltValue="8+fO4Oln2mB5K7ejPJihPQ==" spinCount="100000" sheet="1" insertRows="0"/>
  <mergeCells count="15">
    <mergeCell ref="I1:L1"/>
    <mergeCell ref="A2:E2"/>
    <mergeCell ref="A3:E3"/>
    <mergeCell ref="Q7:V7"/>
    <mergeCell ref="A38:C38"/>
    <mergeCell ref="L7:P7"/>
    <mergeCell ref="C18:C20"/>
    <mergeCell ref="A9:C9"/>
    <mergeCell ref="A21:C21"/>
    <mergeCell ref="E7:K7"/>
    <mergeCell ref="A4:E4"/>
    <mergeCell ref="A1:G1"/>
    <mergeCell ref="F2:G2"/>
    <mergeCell ref="F3:G3"/>
    <mergeCell ref="F4:G4"/>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C18A22D-67E8-4C16-AD81-0B6DF6F25A0E}">
          <x14:formula1>
            <xm:f>lista!$A$2:$A$6</xm:f>
          </x14:formula1>
          <xm:sqref>V11:V13 V15:V16 V18:V20 V23:V24 V26:V28 V30:V37 V40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7474-0886-48F0-B4D4-B721C57CACB5}">
  <dimension ref="A1:W19"/>
  <sheetViews>
    <sheetView showGridLines="0" zoomScaleNormal="100" zoomScaleSheetLayoutView="100" workbookViewId="0">
      <pane ySplit="8" topLeftCell="A9" activePane="bottomLeft" state="frozen"/>
      <selection pane="bottomLeft" activeCell="P3" sqref="P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90</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SUM(P9:P18)</f>
        <v>0</v>
      </c>
      <c r="S6" s="75"/>
      <c r="T6" s="78">
        <f>SUM(T9:T18)</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90</v>
      </c>
      <c r="B9" s="133"/>
      <c r="C9" s="133"/>
      <c r="D9" s="39">
        <f>+D10+D12+D15</f>
        <v>100</v>
      </c>
      <c r="E9" s="40"/>
      <c r="F9" s="27">
        <f>+F10+F12+F15</f>
        <v>100</v>
      </c>
      <c r="G9" s="40"/>
      <c r="H9" s="43"/>
      <c r="I9" s="27">
        <f>+I10+I12+I15</f>
        <v>0</v>
      </c>
      <c r="J9" s="46"/>
      <c r="K9" s="27">
        <f>+K10+K12+K15</f>
        <v>0</v>
      </c>
      <c r="L9" s="40"/>
      <c r="M9" s="40"/>
      <c r="N9" s="43"/>
      <c r="O9" s="27">
        <f>AVERAGE(O10,O12,O15)</f>
        <v>0</v>
      </c>
      <c r="P9" s="43"/>
      <c r="Q9" s="40"/>
      <c r="R9" s="40"/>
      <c r="S9" s="43"/>
      <c r="T9" s="43"/>
      <c r="U9" s="40"/>
      <c r="V9" s="27">
        <f>AVERAGE(V10,V12,V15)</f>
        <v>0</v>
      </c>
      <c r="W9" s="27"/>
    </row>
    <row r="10" spans="1:23" ht="39.950000000000003" customHeight="1" x14ac:dyDescent="0.25">
      <c r="A10" s="23" t="s">
        <v>52</v>
      </c>
      <c r="B10" s="23" t="s">
        <v>53</v>
      </c>
      <c r="C10" s="23" t="s">
        <v>54</v>
      </c>
      <c r="D10" s="36">
        <f>40*100/65</f>
        <v>61.53846153846154</v>
      </c>
      <c r="E10" s="41"/>
      <c r="F10" s="28">
        <f>(AVERAGE(F11:F11)*$D$10)</f>
        <v>61.53846153846154</v>
      </c>
      <c r="G10" s="41"/>
      <c r="H10" s="44"/>
      <c r="I10" s="85">
        <f>AVERAGE(I11:I11)*D10</f>
        <v>0</v>
      </c>
      <c r="J10" s="47"/>
      <c r="K10" s="85">
        <f>AVERAGE(K11:K11)*D10</f>
        <v>0</v>
      </c>
      <c r="L10" s="41"/>
      <c r="M10" s="41"/>
      <c r="N10" s="44"/>
      <c r="O10" s="28">
        <f>AVERAGE(O11:O11)</f>
        <v>0</v>
      </c>
      <c r="P10" s="44"/>
      <c r="Q10" s="41"/>
      <c r="R10" s="41"/>
      <c r="S10" s="44"/>
      <c r="T10" s="44"/>
      <c r="U10" s="41"/>
      <c r="V10" s="28">
        <f>AVERAGE(V11:V11)</f>
        <v>0</v>
      </c>
      <c r="W10" s="28"/>
    </row>
    <row r="11" spans="1:23" ht="39.950000000000003" customHeight="1" x14ac:dyDescent="0.25">
      <c r="A11" s="49" t="s">
        <v>57</v>
      </c>
      <c r="B11" s="49" t="s">
        <v>91</v>
      </c>
      <c r="C11" s="49"/>
      <c r="D11" s="32">
        <f>F2/2</f>
        <v>0</v>
      </c>
      <c r="E11" s="42"/>
      <c r="F11" s="37">
        <f>IF(H11&lt;&gt;0,0,1)</f>
        <v>1</v>
      </c>
      <c r="G11" s="42"/>
      <c r="H11" s="45"/>
      <c r="I11" s="86">
        <f>IF(H11&lt;&gt;0,IF(H11&lt;D11,1,0),0)</f>
        <v>0</v>
      </c>
      <c r="J11" s="48"/>
      <c r="K11" s="87">
        <f>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23" t="s">
        <v>60</v>
      </c>
      <c r="B12" s="23" t="s">
        <v>53</v>
      </c>
      <c r="C12" s="23" t="s">
        <v>54</v>
      </c>
      <c r="D12" s="36">
        <f>10*100/65</f>
        <v>15.384615384615385</v>
      </c>
      <c r="E12" s="41"/>
      <c r="F12" s="28">
        <f>(AVERAGE(F13:F14)*$D$12)</f>
        <v>15.384615384615385</v>
      </c>
      <c r="G12" s="41"/>
      <c r="H12" s="44"/>
      <c r="I12" s="85">
        <f>AVERAGE(I13:I14)*D12</f>
        <v>0</v>
      </c>
      <c r="J12" s="47"/>
      <c r="K12" s="85">
        <f>AVERAGE(K13:K14)*D12</f>
        <v>0</v>
      </c>
      <c r="L12" s="41"/>
      <c r="M12" s="41"/>
      <c r="N12" s="44"/>
      <c r="O12" s="28">
        <f>AVERAGE(O13:O14)</f>
        <v>0</v>
      </c>
      <c r="P12" s="44"/>
      <c r="Q12" s="41"/>
      <c r="R12" s="41"/>
      <c r="S12" s="44"/>
      <c r="T12" s="44"/>
      <c r="U12" s="41"/>
      <c r="V12" s="28">
        <f>AVERAGE(V13:V15)</f>
        <v>0</v>
      </c>
      <c r="W12" s="28"/>
    </row>
    <row r="13" spans="1:23" ht="39.950000000000003" customHeight="1" x14ac:dyDescent="0.25">
      <c r="A13" s="49" t="s">
        <v>61</v>
      </c>
      <c r="B13" s="49" t="s">
        <v>58</v>
      </c>
      <c r="C13" s="49"/>
      <c r="D13" s="32">
        <f>F2</f>
        <v>0</v>
      </c>
      <c r="E13" s="42"/>
      <c r="F13" s="37">
        <f>IF(H13&lt;&gt;0,0,1)</f>
        <v>1</v>
      </c>
      <c r="G13" s="42"/>
      <c r="H13" s="45"/>
      <c r="I13" s="86">
        <f>IF(H13&lt;&gt;0,IF(H13&lt;D13,1,0),0)</f>
        <v>0</v>
      </c>
      <c r="J13" s="48"/>
      <c r="K13" s="87">
        <f t="shared" ref="K13:K14" si="0">IF(J13&lt;&gt;0,IF(J13&lt;2017,1,0),0)</f>
        <v>0</v>
      </c>
      <c r="L13" s="42"/>
      <c r="M13" s="42"/>
      <c r="N13" s="45"/>
      <c r="O13" s="88">
        <f t="shared" ref="O13:O14" si="1">IF(N13&lt;&gt;0,IF(N13+H13&gt;3*D13,0,IF(N13+H13&gt;D13*2.5,25,IF(N13+H13&gt;D13*2,50,IF(N13+H13&gt;D13*1.5,75,100)))),0)</f>
        <v>0</v>
      </c>
      <c r="P13" s="45"/>
      <c r="Q13" s="42"/>
      <c r="R13" s="42"/>
      <c r="S13" s="45"/>
      <c r="T13" s="45"/>
      <c r="U13" s="42"/>
      <c r="V13" s="88">
        <v>0</v>
      </c>
      <c r="W13" s="88"/>
    </row>
    <row r="14" spans="1:23" ht="39.950000000000003" customHeight="1" x14ac:dyDescent="0.25">
      <c r="A14" s="49" t="s">
        <v>92</v>
      </c>
      <c r="B14" s="49" t="s">
        <v>56</v>
      </c>
      <c r="C14" s="49" t="s">
        <v>93</v>
      </c>
      <c r="D14" s="32">
        <v>1</v>
      </c>
      <c r="E14" s="42"/>
      <c r="F14" s="37">
        <f>IF(H14&lt;&gt;0,0,1)</f>
        <v>1</v>
      </c>
      <c r="G14" s="42"/>
      <c r="H14" s="45"/>
      <c r="I14" s="86">
        <f>IF(H14&lt;&gt;0,IF(H14&lt;D14,1,0),0)</f>
        <v>0</v>
      </c>
      <c r="J14" s="48"/>
      <c r="K14" s="87">
        <f t="shared" si="0"/>
        <v>0</v>
      </c>
      <c r="L14" s="42"/>
      <c r="M14" s="42"/>
      <c r="N14" s="45"/>
      <c r="O14" s="88">
        <f t="shared" si="1"/>
        <v>0</v>
      </c>
      <c r="P14" s="45"/>
      <c r="Q14" s="42"/>
      <c r="R14" s="42"/>
      <c r="S14" s="45"/>
      <c r="T14" s="45"/>
      <c r="U14" s="42"/>
      <c r="V14" s="88">
        <v>0</v>
      </c>
      <c r="W14" s="88"/>
    </row>
    <row r="15" spans="1:23" ht="39.950000000000003" customHeight="1" x14ac:dyDescent="0.25">
      <c r="A15" s="23" t="s">
        <v>64</v>
      </c>
      <c r="B15" s="23" t="s">
        <v>53</v>
      </c>
      <c r="C15" s="23" t="s">
        <v>54</v>
      </c>
      <c r="D15" s="36">
        <f>15*100/65</f>
        <v>23.076923076923077</v>
      </c>
      <c r="E15" s="41"/>
      <c r="F15" s="28">
        <f>(AVERAGE(F16:F18)*$D$15)</f>
        <v>23.076923076923077</v>
      </c>
      <c r="G15" s="41"/>
      <c r="H15" s="44"/>
      <c r="I15" s="85">
        <f>AVERAGE(I16:I18)*D15</f>
        <v>0</v>
      </c>
      <c r="J15" s="47"/>
      <c r="K15" s="85">
        <f>AVERAGE(K16:K18)*D15</f>
        <v>0</v>
      </c>
      <c r="L15" s="41"/>
      <c r="M15" s="41"/>
      <c r="N15" s="44"/>
      <c r="O15" s="28">
        <f>AVERAGE(O16:O18)</f>
        <v>0</v>
      </c>
      <c r="P15" s="44"/>
      <c r="Q15" s="41"/>
      <c r="R15" s="41"/>
      <c r="S15" s="44"/>
      <c r="T15" s="44"/>
      <c r="U15" s="41"/>
      <c r="V15" s="28">
        <f>AVERAGE(V16:V18)</f>
        <v>0</v>
      </c>
      <c r="W15" s="28"/>
    </row>
    <row r="16" spans="1:23" ht="39.950000000000003" customHeight="1" x14ac:dyDescent="0.25">
      <c r="A16" s="49" t="s">
        <v>94</v>
      </c>
      <c r="B16" s="49" t="s">
        <v>56</v>
      </c>
      <c r="C16" s="141" t="s">
        <v>95</v>
      </c>
      <c r="D16" s="32">
        <v>1</v>
      </c>
      <c r="E16" s="42"/>
      <c r="F16" s="37">
        <f>IF(H16&lt;&gt;0,0,1)</f>
        <v>1</v>
      </c>
      <c r="G16" s="42"/>
      <c r="H16" s="45"/>
      <c r="I16" s="86">
        <f>IF(H16&lt;&gt;0,IF(H16&lt;D16,1,0),0)</f>
        <v>0</v>
      </c>
      <c r="J16" s="48"/>
      <c r="K16" s="87">
        <f t="shared" ref="K16:K18" si="2">IF(J16&lt;&gt;0,IF(J16&lt;2017,1,0),0)</f>
        <v>0</v>
      </c>
      <c r="L16" s="42"/>
      <c r="M16" s="42"/>
      <c r="N16" s="45"/>
      <c r="O16" s="88">
        <f t="shared" ref="O16:O18" si="3">IF(N16&lt;&gt;0,IF(N16+H16&gt;3*D16,0,IF(N16+H16&gt;D16*2.5,25,IF(N16+H16&gt;D16*2,50,IF(N16+H16&gt;D16*1.5,75,100)))),0)</f>
        <v>0</v>
      </c>
      <c r="P16" s="45"/>
      <c r="Q16" s="42"/>
      <c r="R16" s="42"/>
      <c r="S16" s="45"/>
      <c r="T16" s="45"/>
      <c r="U16" s="42"/>
      <c r="V16" s="88">
        <v>0</v>
      </c>
      <c r="W16" s="88"/>
    </row>
    <row r="17" spans="1:23" ht="39.950000000000003" customHeight="1" x14ac:dyDescent="0.25">
      <c r="A17" s="49" t="s">
        <v>96</v>
      </c>
      <c r="B17" s="49" t="s">
        <v>56</v>
      </c>
      <c r="C17" s="142"/>
      <c r="D17" s="32">
        <v>1</v>
      </c>
      <c r="E17" s="42"/>
      <c r="F17" s="37">
        <f>IF(H17&lt;&gt;0,0,1)</f>
        <v>1</v>
      </c>
      <c r="G17" s="42"/>
      <c r="H17" s="45"/>
      <c r="I17" s="86">
        <f>IF(H17&lt;&gt;0,IF(H17&lt;D17,1,0),0)</f>
        <v>0</v>
      </c>
      <c r="J17" s="48"/>
      <c r="K17" s="87">
        <f t="shared" si="2"/>
        <v>0</v>
      </c>
      <c r="L17" s="42"/>
      <c r="M17" s="42"/>
      <c r="N17" s="45"/>
      <c r="O17" s="88">
        <f t="shared" si="3"/>
        <v>0</v>
      </c>
      <c r="P17" s="45"/>
      <c r="Q17" s="42"/>
      <c r="R17" s="42"/>
      <c r="S17" s="45"/>
      <c r="T17" s="45"/>
      <c r="U17" s="42"/>
      <c r="V17" s="88">
        <v>0</v>
      </c>
      <c r="W17" s="88"/>
    </row>
    <row r="18" spans="1:23" ht="39.950000000000003" customHeight="1" x14ac:dyDescent="0.25">
      <c r="A18" s="49" t="s">
        <v>97</v>
      </c>
      <c r="B18" s="49" t="s">
        <v>56</v>
      </c>
      <c r="C18" s="50"/>
      <c r="D18" s="32">
        <v>1</v>
      </c>
      <c r="E18" s="42"/>
      <c r="F18" s="37">
        <f>IF(H18&lt;&gt;0,0,1)</f>
        <v>1</v>
      </c>
      <c r="G18" s="42"/>
      <c r="H18" s="45"/>
      <c r="I18" s="86">
        <f>IF(H18&lt;&gt;0,IF(H18&lt;D18,1,0),0)</f>
        <v>0</v>
      </c>
      <c r="J18" s="48"/>
      <c r="K18" s="87">
        <f t="shared" si="2"/>
        <v>0</v>
      </c>
      <c r="L18" s="42"/>
      <c r="M18" s="42"/>
      <c r="N18" s="45"/>
      <c r="O18" s="88">
        <f t="shared" si="3"/>
        <v>0</v>
      </c>
      <c r="P18" s="45"/>
      <c r="Q18" s="42"/>
      <c r="R18" s="42"/>
      <c r="S18" s="45"/>
      <c r="T18" s="45"/>
      <c r="U18" s="42"/>
      <c r="V18" s="88">
        <v>0</v>
      </c>
      <c r="W18" s="88"/>
    </row>
    <row r="19" spans="1:23" x14ac:dyDescent="0.25">
      <c r="E19" s="93"/>
      <c r="G19" s="93"/>
      <c r="H19" s="94"/>
      <c r="J19" s="95"/>
      <c r="L19" s="93"/>
      <c r="M19" s="93"/>
      <c r="N19" s="94"/>
      <c r="P19" s="94"/>
      <c r="Q19" s="93"/>
      <c r="R19" s="93"/>
      <c r="S19" s="94"/>
      <c r="T19" s="94"/>
      <c r="U19" s="93"/>
    </row>
  </sheetData>
  <sheetProtection algorithmName="SHA-512" hashValue="YuSzJkB/bR7h6olOzXS4nhAcceiBKhgzsgjOrHApLVL1Is3xmqfbs0pGDJTxhBMC8HT+U1QLl3iCxjmVpOR1mA==" saltValue="avYsk5EVCE7dU3NqKK0PmQ==" spinCount="100000" sheet="1" insertRows="0"/>
  <mergeCells count="13">
    <mergeCell ref="C16:C17"/>
    <mergeCell ref="A4:E4"/>
    <mergeCell ref="F4:G4"/>
    <mergeCell ref="E7:K7"/>
    <mergeCell ref="L7:P7"/>
    <mergeCell ref="Q7:V7"/>
    <mergeCell ref="A9:C9"/>
    <mergeCell ref="A1:G1"/>
    <mergeCell ref="I1:L1"/>
    <mergeCell ref="A2:E2"/>
    <mergeCell ref="F2:G2"/>
    <mergeCell ref="A3:E3"/>
    <mergeCell ref="F3:G3"/>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B6319F9-7222-4C3E-B957-B7E62E14A97C}">
          <x14:formula1>
            <xm:f>lista!$A$2:$A$6</xm:f>
          </x14:formula1>
          <xm:sqref>V16:V18 V13:V14 V11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6588-0673-472D-A87E-5DA725663A6A}">
  <dimension ref="A1:W167"/>
  <sheetViews>
    <sheetView showGridLines="0" zoomScaleNormal="100" zoomScaleSheetLayoutView="100" workbookViewId="0">
      <pane ySplit="8" topLeftCell="A180" activePane="bottomLeft" state="frozen"/>
      <selection pane="bottomLeft" activeCell="E11" sqref="E11:E166"/>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98</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AVERAGE(F9,F71,F91,F121)</f>
        <v>100</v>
      </c>
      <c r="H6" s="75"/>
      <c r="I6" s="21">
        <f>AVERAGE(I9,I71,I91,I121)</f>
        <v>0</v>
      </c>
      <c r="J6" s="76"/>
      <c r="K6" s="21">
        <f>AVERAGE(K9,K71,K91,K121)</f>
        <v>0</v>
      </c>
      <c r="N6" s="75"/>
      <c r="O6" s="21">
        <f>AVERAGE(O9,O71,O91,O121)</f>
        <v>0</v>
      </c>
      <c r="P6" s="77">
        <f>SUM(P9:P166)</f>
        <v>0</v>
      </c>
      <c r="S6" s="75"/>
      <c r="T6" s="78">
        <f>SUM(T9:T166)</f>
        <v>0</v>
      </c>
      <c r="V6" s="21">
        <f>AVERAGE(V9,V71,V91,V121)</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99</v>
      </c>
      <c r="B9" s="133"/>
      <c r="C9" s="133"/>
      <c r="D9" s="39">
        <f>+D10+D19+D37+D61+D66</f>
        <v>100</v>
      </c>
      <c r="E9" s="40"/>
      <c r="F9" s="27">
        <f>+F10+F19+F37+F61+F66</f>
        <v>100</v>
      </c>
      <c r="G9" s="40"/>
      <c r="H9" s="43"/>
      <c r="I9" s="27">
        <f>+I10+I19+I37+I61+I66</f>
        <v>0</v>
      </c>
      <c r="J9" s="46"/>
      <c r="K9" s="27">
        <f>+K10+K19+K37+K61+K66</f>
        <v>0</v>
      </c>
      <c r="L9" s="40"/>
      <c r="M9" s="40"/>
      <c r="N9" s="43"/>
      <c r="O9" s="27">
        <f>AVERAGE(O10,O19,O37,O61,O66)</f>
        <v>0</v>
      </c>
      <c r="P9" s="43"/>
      <c r="Q9" s="40"/>
      <c r="R9" s="40"/>
      <c r="S9" s="43"/>
      <c r="T9" s="43"/>
      <c r="U9" s="40"/>
      <c r="V9" s="27">
        <f>AVERAGE(V10,V19,V37,V61,V66)</f>
        <v>0</v>
      </c>
      <c r="W9" s="27"/>
    </row>
    <row r="10" spans="1:23" ht="39.950000000000003" customHeight="1" x14ac:dyDescent="0.25">
      <c r="A10" s="23" t="s">
        <v>52</v>
      </c>
      <c r="B10" s="23" t="s">
        <v>53</v>
      </c>
      <c r="C10" s="23" t="s">
        <v>54</v>
      </c>
      <c r="D10" s="36">
        <v>40</v>
      </c>
      <c r="E10" s="41"/>
      <c r="F10" s="28">
        <f>(AVERAGE(F11:F18)*$D$10)</f>
        <v>40</v>
      </c>
      <c r="G10" s="41"/>
      <c r="H10" s="44"/>
      <c r="I10" s="28">
        <f>(AVERAGE(I11:I18)*$D$10)</f>
        <v>0</v>
      </c>
      <c r="J10" s="47"/>
      <c r="K10" s="28">
        <f>(AVERAGE(K11:K18)*$D$10)</f>
        <v>0</v>
      </c>
      <c r="L10" s="41"/>
      <c r="M10" s="41"/>
      <c r="N10" s="44"/>
      <c r="O10" s="28">
        <f>AVERAGE(O11:O18)</f>
        <v>0</v>
      </c>
      <c r="P10" s="44"/>
      <c r="Q10" s="41"/>
      <c r="R10" s="41"/>
      <c r="S10" s="44"/>
      <c r="T10" s="44"/>
      <c r="U10" s="41"/>
      <c r="V10" s="28">
        <f>AVERAGE(V11:V18)</f>
        <v>0</v>
      </c>
      <c r="W10" s="28"/>
    </row>
    <row r="11" spans="1:23" ht="39.950000000000003" customHeight="1" x14ac:dyDescent="0.25">
      <c r="A11" s="49" t="s">
        <v>100</v>
      </c>
      <c r="B11" s="49" t="s">
        <v>56</v>
      </c>
      <c r="C11" s="49"/>
      <c r="D11" s="32">
        <v>1</v>
      </c>
      <c r="E11" s="42"/>
      <c r="F11" s="37">
        <f t="shared" ref="F11:F18" si="0">IF(H11&lt;&gt;0,0,1)</f>
        <v>1</v>
      </c>
      <c r="G11" s="42"/>
      <c r="H11" s="45"/>
      <c r="I11" s="86">
        <f t="shared" ref="I11:I18" si="1">IF(H11&lt;&gt;0,IF(H11&lt;D11,1,0),0)</f>
        <v>0</v>
      </c>
      <c r="J11" s="48"/>
      <c r="K11" s="87">
        <f t="shared" ref="K11:K18"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101</v>
      </c>
      <c r="B12" s="49" t="s">
        <v>56</v>
      </c>
      <c r="C12" s="49"/>
      <c r="D12" s="32">
        <v>1</v>
      </c>
      <c r="E12" s="42"/>
      <c r="F12" s="37">
        <f t="shared" si="0"/>
        <v>1</v>
      </c>
      <c r="G12" s="42"/>
      <c r="H12" s="45"/>
      <c r="I12" s="86">
        <f t="shared" si="1"/>
        <v>0</v>
      </c>
      <c r="J12" s="48"/>
      <c r="K12" s="87">
        <f t="shared" si="2"/>
        <v>0</v>
      </c>
      <c r="L12" s="42"/>
      <c r="M12" s="42"/>
      <c r="N12" s="45"/>
      <c r="O12" s="88">
        <f t="shared" ref="O12:O13" si="3">IF(N12&lt;&gt;0,IF(N12+H12&gt;3*D12,0,IF(N12+H12&gt;D12*2.5,25,IF(N12+H12&gt;D12*2,50,IF(N12+H12&gt;D12*1.5,75,100)))),0)</f>
        <v>0</v>
      </c>
      <c r="P12" s="45"/>
      <c r="Q12" s="42"/>
      <c r="R12" s="42"/>
      <c r="S12" s="45"/>
      <c r="T12" s="45"/>
      <c r="U12" s="42"/>
      <c r="V12" s="88">
        <v>0</v>
      </c>
      <c r="W12" s="88"/>
    </row>
    <row r="13" spans="1:23" ht="39.950000000000003" customHeight="1" x14ac:dyDescent="0.25">
      <c r="A13" s="49" t="s">
        <v>102</v>
      </c>
      <c r="B13" s="49" t="s">
        <v>56</v>
      </c>
      <c r="C13" s="49"/>
      <c r="D13" s="32">
        <v>1</v>
      </c>
      <c r="E13" s="42"/>
      <c r="F13" s="37">
        <f t="shared" si="0"/>
        <v>1</v>
      </c>
      <c r="G13" s="42"/>
      <c r="H13" s="45"/>
      <c r="I13" s="86">
        <f t="shared" si="1"/>
        <v>0</v>
      </c>
      <c r="J13" s="48"/>
      <c r="K13" s="87">
        <f t="shared" si="2"/>
        <v>0</v>
      </c>
      <c r="L13" s="42"/>
      <c r="M13" s="42"/>
      <c r="N13" s="45"/>
      <c r="O13" s="88">
        <f t="shared" si="3"/>
        <v>0</v>
      </c>
      <c r="P13" s="45"/>
      <c r="Q13" s="42"/>
      <c r="R13" s="42"/>
      <c r="S13" s="45"/>
      <c r="T13" s="45"/>
      <c r="U13" s="42"/>
      <c r="V13" s="88">
        <v>0</v>
      </c>
      <c r="W13" s="88"/>
    </row>
    <row r="14" spans="1:23" ht="39.950000000000003" customHeight="1" x14ac:dyDescent="0.25">
      <c r="A14" s="49" t="s">
        <v>103</v>
      </c>
      <c r="B14" s="49" t="s">
        <v>56</v>
      </c>
      <c r="C14" s="49"/>
      <c r="D14" s="32">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104</v>
      </c>
      <c r="B15" s="49" t="s">
        <v>56</v>
      </c>
      <c r="C15" s="49" t="s">
        <v>105</v>
      </c>
      <c r="D15" s="32">
        <v>1</v>
      </c>
      <c r="E15" s="42"/>
      <c r="F15" s="37">
        <f t="shared" si="0"/>
        <v>1</v>
      </c>
      <c r="G15" s="42"/>
      <c r="H15" s="45"/>
      <c r="I15" s="86">
        <f t="shared" si="1"/>
        <v>0</v>
      </c>
      <c r="J15" s="48"/>
      <c r="K15" s="87">
        <f t="shared" si="2"/>
        <v>0</v>
      </c>
      <c r="L15" s="42"/>
      <c r="M15" s="42"/>
      <c r="N15" s="45"/>
      <c r="O15" s="88">
        <f t="shared" ref="O15:O16" si="4">IF(N15&lt;&gt;0,IF(N15+H15&gt;3*D15,0,IF(N15+H15&gt;D15*2.5,25,IF(N15+H15&gt;D15*2,50,IF(N15+H15&gt;D15*1.5,75,100)))),0)</f>
        <v>0</v>
      </c>
      <c r="P15" s="45"/>
      <c r="Q15" s="42"/>
      <c r="R15" s="42"/>
      <c r="S15" s="45"/>
      <c r="T15" s="45"/>
      <c r="U15" s="42"/>
      <c r="V15" s="88">
        <v>0</v>
      </c>
      <c r="W15" s="88"/>
    </row>
    <row r="16" spans="1:23" ht="39.950000000000003" customHeight="1" x14ac:dyDescent="0.25">
      <c r="A16" s="49" t="s">
        <v>106</v>
      </c>
      <c r="B16" s="49" t="s">
        <v>56</v>
      </c>
      <c r="C16" s="49" t="s">
        <v>107</v>
      </c>
      <c r="D16" s="32">
        <v>1</v>
      </c>
      <c r="E16" s="42"/>
      <c r="F16" s="37">
        <f t="shared" si="0"/>
        <v>1</v>
      </c>
      <c r="G16" s="42"/>
      <c r="H16" s="45"/>
      <c r="I16" s="86">
        <f t="shared" si="1"/>
        <v>0</v>
      </c>
      <c r="J16" s="48"/>
      <c r="K16" s="87">
        <f t="shared" si="2"/>
        <v>0</v>
      </c>
      <c r="L16" s="42"/>
      <c r="M16" s="42"/>
      <c r="N16" s="45"/>
      <c r="O16" s="88">
        <f t="shared" si="4"/>
        <v>0</v>
      </c>
      <c r="P16" s="45"/>
      <c r="Q16" s="42"/>
      <c r="R16" s="42"/>
      <c r="S16" s="45"/>
      <c r="T16" s="45"/>
      <c r="U16" s="42"/>
      <c r="V16" s="88">
        <v>0</v>
      </c>
      <c r="W16" s="88"/>
    </row>
    <row r="17" spans="1:23" ht="39.950000000000003" customHeight="1" x14ac:dyDescent="0.25">
      <c r="A17" s="49" t="s">
        <v>108</v>
      </c>
      <c r="B17" s="49" t="s">
        <v>56</v>
      </c>
      <c r="C17" s="49" t="s">
        <v>109</v>
      </c>
      <c r="D17" s="32">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110</v>
      </c>
      <c r="B18" s="49" t="s">
        <v>56</v>
      </c>
      <c r="C18" s="49" t="s">
        <v>111</v>
      </c>
      <c r="D18" s="32">
        <v>1</v>
      </c>
      <c r="E18" s="42"/>
      <c r="F18" s="37">
        <f t="shared" si="0"/>
        <v>1</v>
      </c>
      <c r="G18" s="42"/>
      <c r="H18" s="45"/>
      <c r="I18" s="86">
        <f t="shared" si="1"/>
        <v>0</v>
      </c>
      <c r="J18" s="48"/>
      <c r="K18" s="87">
        <f t="shared" si="2"/>
        <v>0</v>
      </c>
      <c r="L18" s="42"/>
      <c r="M18" s="42"/>
      <c r="N18" s="45"/>
      <c r="O18" s="88">
        <f t="shared" ref="O18" si="5">IF(N18&lt;&gt;0,IF(N18+H18&gt;3*D18,0,IF(N18+H18&gt;D18*2.5,25,IF(N18+H18&gt;D18*2,50,IF(N18+H18&gt;D18*1.5,75,100)))),0)</f>
        <v>0</v>
      </c>
      <c r="P18" s="45"/>
      <c r="Q18" s="42"/>
      <c r="R18" s="42"/>
      <c r="S18" s="45"/>
      <c r="T18" s="45"/>
      <c r="U18" s="42"/>
      <c r="V18" s="88">
        <v>0</v>
      </c>
      <c r="W18" s="88"/>
    </row>
    <row r="19" spans="1:23" ht="39.950000000000003" customHeight="1" x14ac:dyDescent="0.25">
      <c r="A19" s="23" t="s">
        <v>72</v>
      </c>
      <c r="B19" s="23" t="s">
        <v>53</v>
      </c>
      <c r="C19" s="23" t="s">
        <v>54</v>
      </c>
      <c r="D19" s="36">
        <v>15</v>
      </c>
      <c r="E19" s="41"/>
      <c r="F19" s="28">
        <f>(AVERAGE(F20:F36)*$D$19)</f>
        <v>15</v>
      </c>
      <c r="G19" s="41"/>
      <c r="H19" s="44"/>
      <c r="I19" s="28">
        <f>(AVERAGE(I20:I36)*$D$19)</f>
        <v>0</v>
      </c>
      <c r="J19" s="47"/>
      <c r="K19" s="28">
        <f>(AVERAGE(K20:K36)*$D$19)</f>
        <v>0</v>
      </c>
      <c r="L19" s="41"/>
      <c r="M19" s="41"/>
      <c r="N19" s="44"/>
      <c r="O19" s="28">
        <f>AVERAGE(O20:O36)</f>
        <v>0</v>
      </c>
      <c r="P19" s="44"/>
      <c r="Q19" s="41"/>
      <c r="R19" s="41"/>
      <c r="S19" s="44"/>
      <c r="T19" s="44"/>
      <c r="U19" s="41"/>
      <c r="V19" s="28">
        <f>AVERAGE(V20:V36)</f>
        <v>0</v>
      </c>
      <c r="W19" s="28"/>
    </row>
    <row r="20" spans="1:23" ht="39.950000000000003" customHeight="1" x14ac:dyDescent="0.25">
      <c r="A20" s="49" t="s">
        <v>112</v>
      </c>
      <c r="B20" s="49" t="s">
        <v>56</v>
      </c>
      <c r="C20" s="49"/>
      <c r="D20" s="32">
        <v>1</v>
      </c>
      <c r="E20" s="42"/>
      <c r="F20" s="37">
        <f t="shared" ref="F20:F36" si="6">IF(H20&lt;&gt;0,0,1)</f>
        <v>1</v>
      </c>
      <c r="G20" s="42"/>
      <c r="H20" s="45"/>
      <c r="I20" s="86">
        <f t="shared" ref="I20:I36" si="7">IF(H20&lt;&gt;0,IF(H20&lt;D20,1,0),0)</f>
        <v>0</v>
      </c>
      <c r="J20" s="48"/>
      <c r="K20" s="87">
        <f t="shared" ref="K20:K36" si="8">IF(J20&lt;&gt;0,IF(J20&lt;2017,1,0),0)</f>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113</v>
      </c>
      <c r="B21" s="49" t="s">
        <v>80</v>
      </c>
      <c r="C21" s="49" t="s">
        <v>114</v>
      </c>
      <c r="D21" s="32">
        <f>F2/5</f>
        <v>0</v>
      </c>
      <c r="E21" s="42"/>
      <c r="F21" s="37">
        <f t="shared" si="6"/>
        <v>1</v>
      </c>
      <c r="G21" s="42"/>
      <c r="H21" s="45"/>
      <c r="I21" s="86">
        <f t="shared" si="7"/>
        <v>0</v>
      </c>
      <c r="J21" s="48"/>
      <c r="K21" s="87">
        <f t="shared" si="8"/>
        <v>0</v>
      </c>
      <c r="L21" s="42"/>
      <c r="M21" s="42"/>
      <c r="N21" s="45"/>
      <c r="O21" s="88">
        <f t="shared" ref="O21:O22" si="9">IF(N21&lt;&gt;0,IF(N21+H21&gt;3*D21,0,IF(N21+H21&gt;D21*2.5,25,IF(N21+H21&gt;D21*2,50,IF(N21+H21&gt;D21*1.5,75,100)))),0)</f>
        <v>0</v>
      </c>
      <c r="P21" s="45"/>
      <c r="Q21" s="42"/>
      <c r="R21" s="42"/>
      <c r="S21" s="45"/>
      <c r="T21" s="45"/>
      <c r="U21" s="42"/>
      <c r="V21" s="88">
        <v>0</v>
      </c>
      <c r="W21" s="88"/>
    </row>
    <row r="22" spans="1:23" ht="39.950000000000003" customHeight="1" x14ac:dyDescent="0.25">
      <c r="A22" s="49" t="s">
        <v>115</v>
      </c>
      <c r="B22" s="49" t="s">
        <v>56</v>
      </c>
      <c r="C22" s="49" t="s">
        <v>116</v>
      </c>
      <c r="D22" s="32">
        <v>1</v>
      </c>
      <c r="E22" s="42"/>
      <c r="F22" s="37">
        <f t="shared" si="6"/>
        <v>1</v>
      </c>
      <c r="G22" s="42"/>
      <c r="H22" s="45"/>
      <c r="I22" s="86">
        <f t="shared" si="7"/>
        <v>0</v>
      </c>
      <c r="J22" s="48"/>
      <c r="K22" s="87">
        <f t="shared" si="8"/>
        <v>0</v>
      </c>
      <c r="L22" s="42"/>
      <c r="M22" s="42"/>
      <c r="N22" s="45"/>
      <c r="O22" s="88">
        <f t="shared" si="9"/>
        <v>0</v>
      </c>
      <c r="P22" s="45"/>
      <c r="Q22" s="42"/>
      <c r="R22" s="42"/>
      <c r="S22" s="45"/>
      <c r="T22" s="45"/>
      <c r="U22" s="42"/>
      <c r="V22" s="88">
        <v>0</v>
      </c>
      <c r="W22" s="88"/>
    </row>
    <row r="23" spans="1:23" ht="39.950000000000003" customHeight="1" x14ac:dyDescent="0.25">
      <c r="A23" s="49" t="s">
        <v>117</v>
      </c>
      <c r="B23" s="49" t="s">
        <v>56</v>
      </c>
      <c r="C23" s="49"/>
      <c r="D23" s="32">
        <v>1</v>
      </c>
      <c r="E23" s="42"/>
      <c r="F23" s="37">
        <f t="shared" si="6"/>
        <v>1</v>
      </c>
      <c r="G23" s="42"/>
      <c r="H23" s="45"/>
      <c r="I23" s="86">
        <f t="shared" si="7"/>
        <v>0</v>
      </c>
      <c r="J23" s="48"/>
      <c r="K23" s="87">
        <f t="shared" si="8"/>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118</v>
      </c>
      <c r="B24" s="49" t="s">
        <v>80</v>
      </c>
      <c r="C24" s="49"/>
      <c r="D24" s="32">
        <f>F2/5</f>
        <v>0</v>
      </c>
      <c r="E24" s="42"/>
      <c r="F24" s="37">
        <f t="shared" si="6"/>
        <v>1</v>
      </c>
      <c r="G24" s="42"/>
      <c r="H24" s="45"/>
      <c r="I24" s="86">
        <f t="shared" si="7"/>
        <v>0</v>
      </c>
      <c r="J24" s="48"/>
      <c r="K24" s="87">
        <f t="shared" si="8"/>
        <v>0</v>
      </c>
      <c r="L24" s="42"/>
      <c r="M24" s="42"/>
      <c r="N24" s="45"/>
      <c r="O24" s="88">
        <f t="shared" ref="O24:O25" si="10">IF(N24&lt;&gt;0,IF(N24+H24&gt;3*D24,0,IF(N24+H24&gt;D24*2.5,25,IF(N24+H24&gt;D24*2,50,IF(N24+H24&gt;D24*1.5,75,100)))),0)</f>
        <v>0</v>
      </c>
      <c r="P24" s="45"/>
      <c r="Q24" s="42"/>
      <c r="R24" s="42"/>
      <c r="S24" s="45"/>
      <c r="T24" s="45"/>
      <c r="U24" s="42"/>
      <c r="V24" s="88">
        <v>0</v>
      </c>
      <c r="W24" s="88"/>
    </row>
    <row r="25" spans="1:23" ht="39.950000000000003" customHeight="1" x14ac:dyDescent="0.25">
      <c r="A25" s="49" t="s">
        <v>119</v>
      </c>
      <c r="B25" s="49" t="s">
        <v>56</v>
      </c>
      <c r="C25" s="49"/>
      <c r="D25" s="32">
        <v>1</v>
      </c>
      <c r="E25" s="42"/>
      <c r="F25" s="37">
        <f t="shared" si="6"/>
        <v>1</v>
      </c>
      <c r="G25" s="42"/>
      <c r="H25" s="45"/>
      <c r="I25" s="86">
        <f t="shared" si="7"/>
        <v>0</v>
      </c>
      <c r="J25" s="48"/>
      <c r="K25" s="87">
        <f t="shared" si="8"/>
        <v>0</v>
      </c>
      <c r="L25" s="42"/>
      <c r="M25" s="42"/>
      <c r="N25" s="45"/>
      <c r="O25" s="88">
        <f t="shared" si="10"/>
        <v>0</v>
      </c>
      <c r="P25" s="45"/>
      <c r="Q25" s="42"/>
      <c r="R25" s="42"/>
      <c r="S25" s="45"/>
      <c r="T25" s="45"/>
      <c r="U25" s="42"/>
      <c r="V25" s="88">
        <v>0</v>
      </c>
      <c r="W25" s="88"/>
    </row>
    <row r="26" spans="1:23" ht="39.950000000000003" customHeight="1" x14ac:dyDescent="0.25">
      <c r="A26" s="49" t="s">
        <v>2346</v>
      </c>
      <c r="B26" s="49" t="s">
        <v>56</v>
      </c>
      <c r="C26" s="49" t="s">
        <v>120</v>
      </c>
      <c r="D26" s="32">
        <v>1</v>
      </c>
      <c r="E26" s="42"/>
      <c r="F26" s="37">
        <f t="shared" si="6"/>
        <v>1</v>
      </c>
      <c r="G26" s="42"/>
      <c r="H26" s="45"/>
      <c r="I26" s="86">
        <f t="shared" si="7"/>
        <v>0</v>
      </c>
      <c r="J26" s="48"/>
      <c r="K26" s="87">
        <f t="shared" si="8"/>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121</v>
      </c>
      <c r="B27" s="49" t="s">
        <v>80</v>
      </c>
      <c r="C27" s="49"/>
      <c r="D27" s="32">
        <f>$F$2/5</f>
        <v>0</v>
      </c>
      <c r="E27" s="42"/>
      <c r="F27" s="37">
        <f t="shared" si="6"/>
        <v>1</v>
      </c>
      <c r="G27" s="42"/>
      <c r="H27" s="45"/>
      <c r="I27" s="86">
        <f t="shared" si="7"/>
        <v>0</v>
      </c>
      <c r="J27" s="48"/>
      <c r="K27" s="87">
        <f t="shared" si="8"/>
        <v>0</v>
      </c>
      <c r="L27" s="42"/>
      <c r="M27" s="42"/>
      <c r="N27" s="45"/>
      <c r="O27" s="88">
        <f t="shared" ref="O27:O28" si="11">IF(N27&lt;&gt;0,IF(N27+H27&gt;3*D27,0,IF(N27+H27&gt;D27*2.5,25,IF(N27+H27&gt;D27*2,50,IF(N27+H27&gt;D27*1.5,75,100)))),0)</f>
        <v>0</v>
      </c>
      <c r="P27" s="45"/>
      <c r="Q27" s="42"/>
      <c r="R27" s="42"/>
      <c r="S27" s="45"/>
      <c r="T27" s="45"/>
      <c r="U27" s="42"/>
      <c r="V27" s="88">
        <v>0</v>
      </c>
      <c r="W27" s="88"/>
    </row>
    <row r="28" spans="1:23" ht="39.950000000000003" customHeight="1" x14ac:dyDescent="0.25">
      <c r="A28" s="49" t="s">
        <v>122</v>
      </c>
      <c r="B28" s="49" t="s">
        <v>80</v>
      </c>
      <c r="C28" s="49"/>
      <c r="D28" s="32">
        <f>$F$2/5</f>
        <v>0</v>
      </c>
      <c r="E28" s="42"/>
      <c r="F28" s="37">
        <f t="shared" si="6"/>
        <v>1</v>
      </c>
      <c r="G28" s="42"/>
      <c r="H28" s="45"/>
      <c r="I28" s="86">
        <f t="shared" si="7"/>
        <v>0</v>
      </c>
      <c r="J28" s="48"/>
      <c r="K28" s="87">
        <f t="shared" si="8"/>
        <v>0</v>
      </c>
      <c r="L28" s="42"/>
      <c r="M28" s="42"/>
      <c r="N28" s="45"/>
      <c r="O28" s="88">
        <f t="shared" si="11"/>
        <v>0</v>
      </c>
      <c r="P28" s="45"/>
      <c r="Q28" s="42"/>
      <c r="R28" s="42"/>
      <c r="S28" s="45"/>
      <c r="T28" s="45"/>
      <c r="U28" s="42"/>
      <c r="V28" s="88">
        <v>0</v>
      </c>
      <c r="W28" s="88"/>
    </row>
    <row r="29" spans="1:23" ht="39.950000000000003" customHeight="1" x14ac:dyDescent="0.25">
      <c r="A29" s="49" t="s">
        <v>123</v>
      </c>
      <c r="B29" s="49" t="s">
        <v>56</v>
      </c>
      <c r="C29" s="49" t="s">
        <v>124</v>
      </c>
      <c r="D29" s="32">
        <v>1</v>
      </c>
      <c r="E29" s="42"/>
      <c r="F29" s="37">
        <f t="shared" si="6"/>
        <v>1</v>
      </c>
      <c r="G29" s="42"/>
      <c r="H29" s="45"/>
      <c r="I29" s="86">
        <f t="shared" si="7"/>
        <v>0</v>
      </c>
      <c r="J29" s="48"/>
      <c r="K29" s="87">
        <f t="shared" si="8"/>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125</v>
      </c>
      <c r="B30" s="49" t="s">
        <v>56</v>
      </c>
      <c r="C30" s="49" t="s">
        <v>126</v>
      </c>
      <c r="D30" s="32">
        <v>1</v>
      </c>
      <c r="E30" s="42"/>
      <c r="F30" s="37">
        <f t="shared" si="6"/>
        <v>1</v>
      </c>
      <c r="G30" s="42"/>
      <c r="H30" s="45"/>
      <c r="I30" s="86">
        <f t="shared" si="7"/>
        <v>0</v>
      </c>
      <c r="J30" s="48"/>
      <c r="K30" s="87">
        <f t="shared" si="8"/>
        <v>0</v>
      </c>
      <c r="L30" s="42"/>
      <c r="M30" s="42"/>
      <c r="N30" s="45"/>
      <c r="O30" s="88">
        <f t="shared" ref="O30:O31" si="12">IF(N30&lt;&gt;0,IF(N30+H30&gt;3*D30,0,IF(N30+H30&gt;D30*2.5,25,IF(N30+H30&gt;D30*2,50,IF(N30+H30&gt;D30*1.5,75,100)))),0)</f>
        <v>0</v>
      </c>
      <c r="P30" s="45"/>
      <c r="Q30" s="42"/>
      <c r="R30" s="42"/>
      <c r="S30" s="45"/>
      <c r="T30" s="45"/>
      <c r="U30" s="42"/>
      <c r="V30" s="88">
        <v>0</v>
      </c>
      <c r="W30" s="88"/>
    </row>
    <row r="31" spans="1:23" ht="39.950000000000003" customHeight="1" x14ac:dyDescent="0.25">
      <c r="A31" s="49" t="s">
        <v>127</v>
      </c>
      <c r="B31" s="49" t="s">
        <v>128</v>
      </c>
      <c r="C31" s="49"/>
      <c r="D31" s="32">
        <f>$F$2/10</f>
        <v>0</v>
      </c>
      <c r="E31" s="42"/>
      <c r="F31" s="37">
        <f t="shared" si="6"/>
        <v>1</v>
      </c>
      <c r="G31" s="42"/>
      <c r="H31" s="45"/>
      <c r="I31" s="86">
        <f t="shared" si="7"/>
        <v>0</v>
      </c>
      <c r="J31" s="48"/>
      <c r="K31" s="87">
        <f t="shared" si="8"/>
        <v>0</v>
      </c>
      <c r="L31" s="42"/>
      <c r="M31" s="42"/>
      <c r="N31" s="45"/>
      <c r="O31" s="88">
        <f t="shared" si="12"/>
        <v>0</v>
      </c>
      <c r="P31" s="45"/>
      <c r="Q31" s="42"/>
      <c r="R31" s="42"/>
      <c r="S31" s="45"/>
      <c r="T31" s="45"/>
      <c r="U31" s="42"/>
      <c r="V31" s="88">
        <v>0</v>
      </c>
      <c r="W31" s="88"/>
    </row>
    <row r="32" spans="1:23" ht="39.950000000000003" customHeight="1" x14ac:dyDescent="0.25">
      <c r="A32" s="49" t="s">
        <v>129</v>
      </c>
      <c r="B32" s="49" t="s">
        <v>56</v>
      </c>
      <c r="C32" s="49" t="s">
        <v>130</v>
      </c>
      <c r="D32" s="32">
        <v>1</v>
      </c>
      <c r="E32" s="42"/>
      <c r="F32" s="37">
        <f t="shared" si="6"/>
        <v>1</v>
      </c>
      <c r="G32" s="42"/>
      <c r="H32" s="45"/>
      <c r="I32" s="86">
        <f t="shared" si="7"/>
        <v>0</v>
      </c>
      <c r="J32" s="48"/>
      <c r="K32" s="87">
        <f t="shared" si="8"/>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131</v>
      </c>
      <c r="B33" s="49" t="s">
        <v>56</v>
      </c>
      <c r="C33" s="49"/>
      <c r="D33" s="32">
        <v>1</v>
      </c>
      <c r="E33" s="42"/>
      <c r="F33" s="37">
        <f t="shared" si="6"/>
        <v>1</v>
      </c>
      <c r="G33" s="42"/>
      <c r="H33" s="45"/>
      <c r="I33" s="86">
        <f t="shared" si="7"/>
        <v>0</v>
      </c>
      <c r="J33" s="48"/>
      <c r="K33" s="87">
        <f t="shared" si="8"/>
        <v>0</v>
      </c>
      <c r="L33" s="42"/>
      <c r="M33" s="42"/>
      <c r="N33" s="45"/>
      <c r="O33" s="88">
        <f t="shared" ref="O33:O34" si="13">IF(N33&lt;&gt;0,IF(N33+H33&gt;3*D33,0,IF(N33+H33&gt;D33*2.5,25,IF(N33+H33&gt;D33*2,50,IF(N33+H33&gt;D33*1.5,75,100)))),0)</f>
        <v>0</v>
      </c>
      <c r="P33" s="45"/>
      <c r="Q33" s="42"/>
      <c r="R33" s="42"/>
      <c r="S33" s="45"/>
      <c r="T33" s="45"/>
      <c r="U33" s="42"/>
      <c r="V33" s="88">
        <v>0</v>
      </c>
      <c r="W33" s="88"/>
    </row>
    <row r="34" spans="1:23" ht="39.950000000000003" customHeight="1" x14ac:dyDescent="0.25">
      <c r="A34" s="49" t="s">
        <v>132</v>
      </c>
      <c r="B34" s="49" t="s">
        <v>80</v>
      </c>
      <c r="C34" s="49"/>
      <c r="D34" s="32">
        <f>$F$2/5</f>
        <v>0</v>
      </c>
      <c r="E34" s="42"/>
      <c r="F34" s="37">
        <f t="shared" si="6"/>
        <v>1</v>
      </c>
      <c r="G34" s="42"/>
      <c r="H34" s="45"/>
      <c r="I34" s="86">
        <f t="shared" si="7"/>
        <v>0</v>
      </c>
      <c r="J34" s="48"/>
      <c r="K34" s="87">
        <f t="shared" si="8"/>
        <v>0</v>
      </c>
      <c r="L34" s="42"/>
      <c r="M34" s="42"/>
      <c r="N34" s="45"/>
      <c r="O34" s="88">
        <f t="shared" si="13"/>
        <v>0</v>
      </c>
      <c r="P34" s="45"/>
      <c r="Q34" s="42"/>
      <c r="R34" s="42"/>
      <c r="S34" s="45"/>
      <c r="T34" s="45"/>
      <c r="U34" s="42"/>
      <c r="V34" s="88">
        <v>0</v>
      </c>
      <c r="W34" s="88"/>
    </row>
    <row r="35" spans="1:23" ht="39.950000000000003" customHeight="1" x14ac:dyDescent="0.25">
      <c r="A35" s="49" t="s">
        <v>133</v>
      </c>
      <c r="B35" s="49" t="s">
        <v>80</v>
      </c>
      <c r="C35" s="49" t="s">
        <v>134</v>
      </c>
      <c r="D35" s="32">
        <f>$F$2/5</f>
        <v>0</v>
      </c>
      <c r="E35" s="42"/>
      <c r="F35" s="37">
        <f t="shared" si="6"/>
        <v>1</v>
      </c>
      <c r="G35" s="42"/>
      <c r="H35" s="45"/>
      <c r="I35" s="86">
        <f t="shared" si="7"/>
        <v>0</v>
      </c>
      <c r="J35" s="48"/>
      <c r="K35" s="87">
        <f t="shared" si="8"/>
        <v>0</v>
      </c>
      <c r="L35" s="42"/>
      <c r="M35" s="42"/>
      <c r="N35" s="45"/>
      <c r="O35" s="88">
        <f t="shared" ref="O35:O36" si="14">IF(N35&lt;&gt;0,IF(N35+H35&gt;3*D35,0,IF(N35+H35&gt;D35*2.5,25,IF(N35+H35&gt;D35*2,50,IF(N35+H35&gt;D35*1.5,75,100)))),0)</f>
        <v>0</v>
      </c>
      <c r="P35" s="45"/>
      <c r="Q35" s="42"/>
      <c r="R35" s="42"/>
      <c r="S35" s="45"/>
      <c r="T35" s="45"/>
      <c r="U35" s="42"/>
      <c r="V35" s="88">
        <v>0</v>
      </c>
      <c r="W35" s="88"/>
    </row>
    <row r="36" spans="1:23" ht="39.950000000000003" customHeight="1" x14ac:dyDescent="0.25">
      <c r="A36" s="49" t="s">
        <v>135</v>
      </c>
      <c r="B36" s="49" t="s">
        <v>80</v>
      </c>
      <c r="C36" s="49" t="s">
        <v>136</v>
      </c>
      <c r="D36" s="32">
        <f>$F$2/5</f>
        <v>0</v>
      </c>
      <c r="E36" s="42"/>
      <c r="F36" s="37">
        <f t="shared" si="6"/>
        <v>1</v>
      </c>
      <c r="G36" s="42"/>
      <c r="H36" s="45"/>
      <c r="I36" s="86">
        <f t="shared" si="7"/>
        <v>0</v>
      </c>
      <c r="J36" s="48"/>
      <c r="K36" s="87">
        <f t="shared" si="8"/>
        <v>0</v>
      </c>
      <c r="L36" s="42"/>
      <c r="M36" s="42"/>
      <c r="N36" s="45"/>
      <c r="O36" s="88">
        <f t="shared" si="14"/>
        <v>0</v>
      </c>
      <c r="P36" s="45"/>
      <c r="Q36" s="42"/>
      <c r="R36" s="42"/>
      <c r="S36" s="45"/>
      <c r="T36" s="45"/>
      <c r="U36" s="42"/>
      <c r="V36" s="88">
        <v>0</v>
      </c>
      <c r="W36" s="88"/>
    </row>
    <row r="37" spans="1:23" ht="39.950000000000003" customHeight="1" x14ac:dyDescent="0.25">
      <c r="A37" s="23" t="s">
        <v>60</v>
      </c>
      <c r="B37" s="23" t="s">
        <v>53</v>
      </c>
      <c r="C37" s="23" t="s">
        <v>54</v>
      </c>
      <c r="D37" s="36">
        <v>10</v>
      </c>
      <c r="E37" s="41"/>
      <c r="F37" s="28">
        <f>(AVERAGE(F38:F60)*$D$37)</f>
        <v>10</v>
      </c>
      <c r="G37" s="41"/>
      <c r="H37" s="44"/>
      <c r="I37" s="28">
        <f>(AVERAGE(I38:I60)*$D$37)</f>
        <v>0</v>
      </c>
      <c r="J37" s="47"/>
      <c r="K37" s="28">
        <f>(AVERAGE(K38:K60)*$D$37)</f>
        <v>0</v>
      </c>
      <c r="L37" s="41"/>
      <c r="M37" s="41"/>
      <c r="N37" s="44"/>
      <c r="O37" s="28">
        <f>AVERAGE(O38:O60)</f>
        <v>0</v>
      </c>
      <c r="P37" s="44"/>
      <c r="Q37" s="41"/>
      <c r="R37" s="41"/>
      <c r="S37" s="44"/>
      <c r="T37" s="44"/>
      <c r="U37" s="41"/>
      <c r="V37" s="28">
        <f>AVERAGE(V38:V60)</f>
        <v>0</v>
      </c>
      <c r="W37" s="28"/>
    </row>
    <row r="38" spans="1:23" ht="39.950000000000003" customHeight="1" x14ac:dyDescent="0.25">
      <c r="A38" s="49" t="s">
        <v>137</v>
      </c>
      <c r="B38" s="49" t="s">
        <v>80</v>
      </c>
      <c r="C38" s="49"/>
      <c r="D38" s="32">
        <f>$F$2/5</f>
        <v>0</v>
      </c>
      <c r="E38" s="42"/>
      <c r="F38" s="37">
        <f t="shared" ref="F38:F60" si="15">IF(H38&lt;&gt;0,0,1)</f>
        <v>1</v>
      </c>
      <c r="G38" s="42"/>
      <c r="H38" s="45"/>
      <c r="I38" s="86">
        <f t="shared" ref="I38:I60" si="16">IF(H38&lt;&gt;0,IF(H38&lt;D38,1,0),0)</f>
        <v>0</v>
      </c>
      <c r="J38" s="48"/>
      <c r="K38" s="87">
        <f t="shared" ref="K38:K58" si="17">IF(J38&lt;&gt;0,IF(J38&lt;2017,1,0),0)</f>
        <v>0</v>
      </c>
      <c r="L38" s="42"/>
      <c r="M38" s="42"/>
      <c r="N38" s="45"/>
      <c r="O38" s="88">
        <f t="shared" ref="O38" si="18">IF(N38&lt;&gt;0,IF(N38+H38&gt;3*D38,0,IF(N38+H38&gt;D38*2.5,25,IF(N38+H38&gt;D38*2,50,IF(N38+H38&gt;D38*1.5,75,100)))),0)</f>
        <v>0</v>
      </c>
      <c r="P38" s="45"/>
      <c r="Q38" s="42"/>
      <c r="R38" s="42"/>
      <c r="S38" s="45"/>
      <c r="T38" s="45"/>
      <c r="U38" s="42"/>
      <c r="V38" s="88">
        <v>0</v>
      </c>
      <c r="W38" s="88"/>
    </row>
    <row r="39" spans="1:23" ht="39.950000000000003" customHeight="1" x14ac:dyDescent="0.25">
      <c r="A39" s="49" t="s">
        <v>138</v>
      </c>
      <c r="B39" s="49" t="s">
        <v>80</v>
      </c>
      <c r="C39" s="49" t="s">
        <v>139</v>
      </c>
      <c r="D39" s="32">
        <f>$F$2/5</f>
        <v>0</v>
      </c>
      <c r="E39" s="42"/>
      <c r="F39" s="37">
        <f t="shared" si="15"/>
        <v>1</v>
      </c>
      <c r="G39" s="42"/>
      <c r="H39" s="45"/>
      <c r="I39" s="86">
        <f t="shared" si="16"/>
        <v>0</v>
      </c>
      <c r="J39" s="48"/>
      <c r="K39" s="87">
        <f t="shared" si="17"/>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140</v>
      </c>
      <c r="B40" s="49" t="s">
        <v>56</v>
      </c>
      <c r="C40" s="49" t="s">
        <v>141</v>
      </c>
      <c r="D40" s="32">
        <v>1</v>
      </c>
      <c r="E40" s="42"/>
      <c r="F40" s="37">
        <f t="shared" si="15"/>
        <v>1</v>
      </c>
      <c r="G40" s="42"/>
      <c r="H40" s="45"/>
      <c r="I40" s="86">
        <f t="shared" si="16"/>
        <v>0</v>
      </c>
      <c r="J40" s="48"/>
      <c r="K40" s="87">
        <f t="shared" si="17"/>
        <v>0</v>
      </c>
      <c r="L40" s="42"/>
      <c r="M40" s="42"/>
      <c r="N40" s="45"/>
      <c r="O40" s="88">
        <f t="shared" ref="O40:O41" si="19">IF(N40&lt;&gt;0,IF(N40+H40&gt;3*D40,0,IF(N40+H40&gt;D40*2.5,25,IF(N40+H40&gt;D40*2,50,IF(N40+H40&gt;D40*1.5,75,100)))),0)</f>
        <v>0</v>
      </c>
      <c r="P40" s="45"/>
      <c r="Q40" s="42"/>
      <c r="R40" s="42"/>
      <c r="S40" s="45"/>
      <c r="T40" s="45"/>
      <c r="U40" s="42"/>
      <c r="V40" s="88">
        <v>0</v>
      </c>
      <c r="W40" s="88"/>
    </row>
    <row r="41" spans="1:23" ht="39.950000000000003" customHeight="1" x14ac:dyDescent="0.25">
      <c r="A41" s="49" t="s">
        <v>142</v>
      </c>
      <c r="B41" s="49" t="s">
        <v>58</v>
      </c>
      <c r="C41" s="49"/>
      <c r="D41" s="32">
        <f>F2</f>
        <v>0</v>
      </c>
      <c r="E41" s="42"/>
      <c r="F41" s="37">
        <f t="shared" si="15"/>
        <v>1</v>
      </c>
      <c r="G41" s="42"/>
      <c r="H41" s="45"/>
      <c r="I41" s="86">
        <f t="shared" si="16"/>
        <v>0</v>
      </c>
      <c r="J41" s="48"/>
      <c r="K41" s="87">
        <f t="shared" si="17"/>
        <v>0</v>
      </c>
      <c r="L41" s="42"/>
      <c r="M41" s="42"/>
      <c r="N41" s="45"/>
      <c r="O41" s="88">
        <f t="shared" si="19"/>
        <v>0</v>
      </c>
      <c r="P41" s="45"/>
      <c r="Q41" s="42"/>
      <c r="R41" s="42"/>
      <c r="S41" s="45"/>
      <c r="T41" s="45"/>
      <c r="U41" s="42"/>
      <c r="V41" s="88">
        <v>0</v>
      </c>
      <c r="W41" s="88"/>
    </row>
    <row r="42" spans="1:23" ht="39.950000000000003" customHeight="1" x14ac:dyDescent="0.25">
      <c r="A42" s="49" t="s">
        <v>143</v>
      </c>
      <c r="B42" s="49" t="s">
        <v>56</v>
      </c>
      <c r="C42" s="49" t="s">
        <v>144</v>
      </c>
      <c r="D42" s="32">
        <v>1</v>
      </c>
      <c r="E42" s="42"/>
      <c r="F42" s="37">
        <f t="shared" si="15"/>
        <v>1</v>
      </c>
      <c r="G42" s="42"/>
      <c r="H42" s="45"/>
      <c r="I42" s="86">
        <f t="shared" si="16"/>
        <v>0</v>
      </c>
      <c r="J42" s="48"/>
      <c r="K42" s="87">
        <f t="shared" si="17"/>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145</v>
      </c>
      <c r="B43" s="49" t="s">
        <v>56</v>
      </c>
      <c r="C43" s="49"/>
      <c r="D43" s="32">
        <v>1</v>
      </c>
      <c r="E43" s="42"/>
      <c r="F43" s="37">
        <f t="shared" si="15"/>
        <v>1</v>
      </c>
      <c r="G43" s="42"/>
      <c r="H43" s="45"/>
      <c r="I43" s="86">
        <f t="shared" si="16"/>
        <v>0</v>
      </c>
      <c r="J43" s="48"/>
      <c r="K43" s="87">
        <f t="shared" si="17"/>
        <v>0</v>
      </c>
      <c r="L43" s="42"/>
      <c r="M43" s="42"/>
      <c r="N43" s="45"/>
      <c r="O43" s="88">
        <f t="shared" ref="O43:O44" si="20">IF(N43&lt;&gt;0,IF(N43+H43&gt;3*D43,0,IF(N43+H43&gt;D43*2.5,25,IF(N43+H43&gt;D43*2,50,IF(N43+H43&gt;D43*1.5,75,100)))),0)</f>
        <v>0</v>
      </c>
      <c r="P43" s="45"/>
      <c r="Q43" s="42"/>
      <c r="R43" s="42"/>
      <c r="S43" s="45"/>
      <c r="T43" s="45"/>
      <c r="U43" s="42"/>
      <c r="V43" s="88">
        <v>0</v>
      </c>
      <c r="W43" s="88"/>
    </row>
    <row r="44" spans="1:23" ht="39.950000000000003" customHeight="1" x14ac:dyDescent="0.25">
      <c r="A44" s="49" t="s">
        <v>146</v>
      </c>
      <c r="B44" s="49" t="s">
        <v>80</v>
      </c>
      <c r="C44" s="49"/>
      <c r="D44" s="32">
        <f>$F$2/5</f>
        <v>0</v>
      </c>
      <c r="E44" s="42"/>
      <c r="F44" s="37">
        <f t="shared" si="15"/>
        <v>1</v>
      </c>
      <c r="G44" s="42"/>
      <c r="H44" s="45"/>
      <c r="I44" s="86">
        <f t="shared" si="16"/>
        <v>0</v>
      </c>
      <c r="J44" s="48"/>
      <c r="K44" s="87">
        <f t="shared" si="17"/>
        <v>0</v>
      </c>
      <c r="L44" s="42"/>
      <c r="M44" s="42"/>
      <c r="N44" s="45"/>
      <c r="O44" s="88">
        <f t="shared" si="20"/>
        <v>0</v>
      </c>
      <c r="P44" s="45"/>
      <c r="Q44" s="42"/>
      <c r="R44" s="42"/>
      <c r="S44" s="45"/>
      <c r="T44" s="45"/>
      <c r="U44" s="42"/>
      <c r="V44" s="88">
        <v>0</v>
      </c>
      <c r="W44" s="88"/>
    </row>
    <row r="45" spans="1:23" ht="39.950000000000003" customHeight="1" x14ac:dyDescent="0.25">
      <c r="A45" s="49" t="s">
        <v>147</v>
      </c>
      <c r="B45" s="49" t="s">
        <v>58</v>
      </c>
      <c r="C45" s="49" t="s">
        <v>148</v>
      </c>
      <c r="D45" s="32">
        <f>$F$2</f>
        <v>0</v>
      </c>
      <c r="E45" s="42"/>
      <c r="F45" s="37">
        <f t="shared" si="15"/>
        <v>1</v>
      </c>
      <c r="G45" s="42"/>
      <c r="H45" s="45"/>
      <c r="I45" s="86">
        <f t="shared" si="16"/>
        <v>0</v>
      </c>
      <c r="J45" s="48"/>
      <c r="K45" s="87">
        <f t="shared" si="17"/>
        <v>0</v>
      </c>
      <c r="L45" s="42"/>
      <c r="M45" s="42"/>
      <c r="N45" s="45"/>
      <c r="O45" s="88">
        <f>IF(N45&lt;&gt;0,IF(N45+H45&gt;3*D45,0,IF(N45+H45&gt;D45*2.5,25,IF(N45+H45&gt;D45*2,50,IF(N45+H45&gt;D45*1.5,75,100)))),0)</f>
        <v>0</v>
      </c>
      <c r="P45" s="45"/>
      <c r="Q45" s="42"/>
      <c r="R45" s="42"/>
      <c r="S45" s="45"/>
      <c r="T45" s="45"/>
      <c r="U45" s="42"/>
      <c r="V45" s="88">
        <v>0</v>
      </c>
      <c r="W45" s="88"/>
    </row>
    <row r="46" spans="1:23" ht="39.950000000000003" customHeight="1" x14ac:dyDescent="0.25">
      <c r="A46" s="49" t="s">
        <v>149</v>
      </c>
      <c r="B46" s="49" t="s">
        <v>58</v>
      </c>
      <c r="C46" s="49" t="s">
        <v>150</v>
      </c>
      <c r="D46" s="32">
        <f>$F$2</f>
        <v>0</v>
      </c>
      <c r="E46" s="42"/>
      <c r="F46" s="37">
        <f t="shared" si="15"/>
        <v>1</v>
      </c>
      <c r="G46" s="42"/>
      <c r="H46" s="45"/>
      <c r="I46" s="86">
        <f t="shared" si="16"/>
        <v>0</v>
      </c>
      <c r="J46" s="48"/>
      <c r="K46" s="87">
        <f t="shared" si="17"/>
        <v>0</v>
      </c>
      <c r="L46" s="42"/>
      <c r="M46" s="42"/>
      <c r="N46" s="45"/>
      <c r="O46" s="88">
        <f t="shared" ref="O46:O47" si="21">IF(N46&lt;&gt;0,IF(N46+H46&gt;3*D46,0,IF(N46+H46&gt;D46*2.5,25,IF(N46+H46&gt;D46*2,50,IF(N46+H46&gt;D46*1.5,75,100)))),0)</f>
        <v>0</v>
      </c>
      <c r="P46" s="45"/>
      <c r="Q46" s="42"/>
      <c r="R46" s="42"/>
      <c r="S46" s="45"/>
      <c r="T46" s="45"/>
      <c r="U46" s="42"/>
      <c r="V46" s="88">
        <v>0</v>
      </c>
      <c r="W46" s="88"/>
    </row>
    <row r="47" spans="1:23" ht="39.950000000000003" customHeight="1" x14ac:dyDescent="0.25">
      <c r="A47" s="49" t="s">
        <v>151</v>
      </c>
      <c r="B47" s="49" t="s">
        <v>80</v>
      </c>
      <c r="C47" s="49"/>
      <c r="D47" s="32">
        <f>$F$2/5</f>
        <v>0</v>
      </c>
      <c r="E47" s="42"/>
      <c r="F47" s="37">
        <f t="shared" si="15"/>
        <v>1</v>
      </c>
      <c r="G47" s="42"/>
      <c r="H47" s="45"/>
      <c r="I47" s="86">
        <f t="shared" si="16"/>
        <v>0</v>
      </c>
      <c r="J47" s="48"/>
      <c r="K47" s="87">
        <f t="shared" si="17"/>
        <v>0</v>
      </c>
      <c r="L47" s="42"/>
      <c r="M47" s="42"/>
      <c r="N47" s="45"/>
      <c r="O47" s="88">
        <f t="shared" si="21"/>
        <v>0</v>
      </c>
      <c r="P47" s="45"/>
      <c r="Q47" s="42"/>
      <c r="R47" s="42"/>
      <c r="S47" s="45"/>
      <c r="T47" s="45"/>
      <c r="U47" s="42"/>
      <c r="V47" s="88">
        <v>0</v>
      </c>
      <c r="W47" s="88"/>
    </row>
    <row r="48" spans="1:23" ht="39.950000000000003" customHeight="1" x14ac:dyDescent="0.25">
      <c r="A48" s="49" t="s">
        <v>152</v>
      </c>
      <c r="B48" s="49" t="s">
        <v>56</v>
      </c>
      <c r="C48" s="49" t="s">
        <v>153</v>
      </c>
      <c r="D48" s="32">
        <v>1</v>
      </c>
      <c r="E48" s="42"/>
      <c r="F48" s="37">
        <f t="shared" si="15"/>
        <v>1</v>
      </c>
      <c r="G48" s="42"/>
      <c r="H48" s="45"/>
      <c r="I48" s="86">
        <f t="shared" si="16"/>
        <v>0</v>
      </c>
      <c r="J48" s="48"/>
      <c r="K48" s="87">
        <f t="shared" si="17"/>
        <v>0</v>
      </c>
      <c r="L48" s="42"/>
      <c r="M48" s="42"/>
      <c r="N48" s="45"/>
      <c r="O48" s="88">
        <f>IF(N48&lt;&gt;0,IF(N48+H48&gt;3*D48,0,IF(N48+H48&gt;D48*2.5,25,IF(N48+H48&gt;D48*2,50,IF(N48+H48&gt;D48*1.5,75,100)))),0)</f>
        <v>0</v>
      </c>
      <c r="P48" s="45"/>
      <c r="Q48" s="42"/>
      <c r="R48" s="42"/>
      <c r="S48" s="45"/>
      <c r="T48" s="45"/>
      <c r="U48" s="42"/>
      <c r="V48" s="88">
        <v>0</v>
      </c>
      <c r="W48" s="88"/>
    </row>
    <row r="49" spans="1:23" ht="39.950000000000003" customHeight="1" x14ac:dyDescent="0.25">
      <c r="A49" s="49" t="s">
        <v>154</v>
      </c>
      <c r="B49" s="49" t="s">
        <v>80</v>
      </c>
      <c r="C49" s="49" t="s">
        <v>155</v>
      </c>
      <c r="D49" s="32">
        <f>$F$2/5</f>
        <v>0</v>
      </c>
      <c r="E49" s="42"/>
      <c r="F49" s="37">
        <f t="shared" si="15"/>
        <v>1</v>
      </c>
      <c r="G49" s="42"/>
      <c r="H49" s="45"/>
      <c r="I49" s="86">
        <f t="shared" si="16"/>
        <v>0</v>
      </c>
      <c r="J49" s="48"/>
      <c r="K49" s="87">
        <f t="shared" si="17"/>
        <v>0</v>
      </c>
      <c r="L49" s="42"/>
      <c r="M49" s="42"/>
      <c r="N49" s="45"/>
      <c r="O49" s="88">
        <f t="shared" ref="O49:O50" si="22">IF(N49&lt;&gt;0,IF(N49+H49&gt;3*D49,0,IF(N49+H49&gt;D49*2.5,25,IF(N49+H49&gt;D49*2,50,IF(N49+H49&gt;D49*1.5,75,100)))),0)</f>
        <v>0</v>
      </c>
      <c r="P49" s="45"/>
      <c r="Q49" s="42"/>
      <c r="R49" s="42"/>
      <c r="S49" s="45"/>
      <c r="T49" s="45"/>
      <c r="U49" s="42"/>
      <c r="V49" s="88">
        <v>0</v>
      </c>
      <c r="W49" s="88"/>
    </row>
    <row r="50" spans="1:23" ht="39.950000000000003" customHeight="1" x14ac:dyDescent="0.25">
      <c r="A50" s="49" t="s">
        <v>156</v>
      </c>
      <c r="B50" s="49" t="s">
        <v>56</v>
      </c>
      <c r="C50" s="49"/>
      <c r="D50" s="32">
        <v>1</v>
      </c>
      <c r="E50" s="42"/>
      <c r="F50" s="37">
        <f t="shared" si="15"/>
        <v>1</v>
      </c>
      <c r="G50" s="42"/>
      <c r="H50" s="45"/>
      <c r="I50" s="86">
        <f t="shared" si="16"/>
        <v>0</v>
      </c>
      <c r="J50" s="48"/>
      <c r="K50" s="87">
        <f t="shared" si="17"/>
        <v>0</v>
      </c>
      <c r="L50" s="42"/>
      <c r="M50" s="42"/>
      <c r="N50" s="45"/>
      <c r="O50" s="88">
        <f t="shared" si="22"/>
        <v>0</v>
      </c>
      <c r="P50" s="45"/>
      <c r="Q50" s="42"/>
      <c r="R50" s="42"/>
      <c r="S50" s="45"/>
      <c r="T50" s="45"/>
      <c r="U50" s="42"/>
      <c r="V50" s="88">
        <v>0</v>
      </c>
      <c r="W50" s="88"/>
    </row>
    <row r="51" spans="1:23" ht="39.950000000000003" customHeight="1" x14ac:dyDescent="0.25">
      <c r="A51" s="49" t="s">
        <v>157</v>
      </c>
      <c r="B51" s="49" t="s">
        <v>56</v>
      </c>
      <c r="C51" s="49" t="s">
        <v>158</v>
      </c>
      <c r="D51" s="32">
        <v>1</v>
      </c>
      <c r="E51" s="42"/>
      <c r="F51" s="37">
        <f t="shared" si="15"/>
        <v>1</v>
      </c>
      <c r="G51" s="42"/>
      <c r="H51" s="45"/>
      <c r="I51" s="86">
        <f t="shared" si="16"/>
        <v>0</v>
      </c>
      <c r="J51" s="48"/>
      <c r="K51" s="87">
        <f t="shared" si="17"/>
        <v>0</v>
      </c>
      <c r="L51" s="42"/>
      <c r="M51" s="42"/>
      <c r="N51" s="45"/>
      <c r="O51" s="88">
        <f>IF(N51&lt;&gt;0,IF(N51+H51&gt;3*D51,0,IF(N51+H51&gt;D51*2.5,25,IF(N51+H51&gt;D51*2,50,IF(N51+H51&gt;D51*1.5,75,100)))),0)</f>
        <v>0</v>
      </c>
      <c r="P51" s="45"/>
      <c r="Q51" s="42"/>
      <c r="R51" s="42"/>
      <c r="S51" s="45"/>
      <c r="T51" s="45"/>
      <c r="U51" s="42"/>
      <c r="V51" s="88">
        <v>0</v>
      </c>
      <c r="W51" s="88"/>
    </row>
    <row r="52" spans="1:23" ht="39.950000000000003" customHeight="1" x14ac:dyDescent="0.25">
      <c r="A52" s="49" t="s">
        <v>159</v>
      </c>
      <c r="B52" s="49" t="s">
        <v>56</v>
      </c>
      <c r="C52" s="49" t="s">
        <v>2347</v>
      </c>
      <c r="D52" s="32">
        <v>1</v>
      </c>
      <c r="E52" s="42"/>
      <c r="F52" s="37">
        <f t="shared" si="15"/>
        <v>1</v>
      </c>
      <c r="G52" s="42"/>
      <c r="H52" s="45"/>
      <c r="I52" s="86">
        <f t="shared" si="16"/>
        <v>0</v>
      </c>
      <c r="J52" s="48"/>
      <c r="K52" s="87">
        <f t="shared" si="17"/>
        <v>0</v>
      </c>
      <c r="L52" s="42"/>
      <c r="M52" s="42"/>
      <c r="N52" s="45"/>
      <c r="O52" s="88">
        <f t="shared" ref="O52:O53" si="23">IF(N52&lt;&gt;0,IF(N52+H52&gt;3*D52,0,IF(N52+H52&gt;D52*2.5,25,IF(N52+H52&gt;D52*2,50,IF(N52+H52&gt;D52*1.5,75,100)))),0)</f>
        <v>0</v>
      </c>
      <c r="P52" s="45"/>
      <c r="Q52" s="42"/>
      <c r="R52" s="42"/>
      <c r="S52" s="45"/>
      <c r="T52" s="45"/>
      <c r="U52" s="42"/>
      <c r="V52" s="88">
        <v>0</v>
      </c>
      <c r="W52" s="88"/>
    </row>
    <row r="53" spans="1:23" ht="39.950000000000003" customHeight="1" x14ac:dyDescent="0.25">
      <c r="A53" s="49" t="s">
        <v>160</v>
      </c>
      <c r="B53" s="49" t="s">
        <v>56</v>
      </c>
      <c r="C53" s="49"/>
      <c r="D53" s="32">
        <v>1</v>
      </c>
      <c r="E53" s="42"/>
      <c r="F53" s="37">
        <f t="shared" si="15"/>
        <v>1</v>
      </c>
      <c r="G53" s="42"/>
      <c r="H53" s="45"/>
      <c r="I53" s="86">
        <f t="shared" si="16"/>
        <v>0</v>
      </c>
      <c r="J53" s="48"/>
      <c r="K53" s="87">
        <f t="shared" si="17"/>
        <v>0</v>
      </c>
      <c r="L53" s="42"/>
      <c r="M53" s="42"/>
      <c r="N53" s="45"/>
      <c r="O53" s="88">
        <f t="shared" si="23"/>
        <v>0</v>
      </c>
      <c r="P53" s="45"/>
      <c r="Q53" s="42"/>
      <c r="R53" s="42"/>
      <c r="S53" s="45"/>
      <c r="T53" s="45"/>
      <c r="U53" s="42"/>
      <c r="V53" s="88">
        <v>0</v>
      </c>
      <c r="W53" s="88"/>
    </row>
    <row r="54" spans="1:23" ht="39.950000000000003" customHeight="1" x14ac:dyDescent="0.25">
      <c r="A54" s="49" t="s">
        <v>161</v>
      </c>
      <c r="B54" s="49" t="s">
        <v>56</v>
      </c>
      <c r="C54" s="49" t="s">
        <v>162</v>
      </c>
      <c r="D54" s="32">
        <v>1</v>
      </c>
      <c r="E54" s="42"/>
      <c r="F54" s="37">
        <f t="shared" si="15"/>
        <v>1</v>
      </c>
      <c r="G54" s="42"/>
      <c r="H54" s="45"/>
      <c r="I54" s="86">
        <f t="shared" si="16"/>
        <v>0</v>
      </c>
      <c r="J54" s="48"/>
      <c r="K54" s="87">
        <f t="shared" si="17"/>
        <v>0</v>
      </c>
      <c r="L54" s="42"/>
      <c r="M54" s="42"/>
      <c r="N54" s="45"/>
      <c r="O54" s="88">
        <f>IF(N54&lt;&gt;0,IF(N54+H54&gt;3*D54,0,IF(N54+H54&gt;D54*2.5,25,IF(N54+H54&gt;D54*2,50,IF(N54+H54&gt;D54*1.5,75,100)))),0)</f>
        <v>0</v>
      </c>
      <c r="P54" s="45"/>
      <c r="Q54" s="42"/>
      <c r="R54" s="42"/>
      <c r="S54" s="45"/>
      <c r="T54" s="45"/>
      <c r="U54" s="42"/>
      <c r="V54" s="88">
        <v>0</v>
      </c>
      <c r="W54" s="88"/>
    </row>
    <row r="55" spans="1:23" ht="39.950000000000003" customHeight="1" x14ac:dyDescent="0.25">
      <c r="A55" s="49" t="s">
        <v>163</v>
      </c>
      <c r="B55" s="49" t="s">
        <v>80</v>
      </c>
      <c r="C55" s="49" t="s">
        <v>164</v>
      </c>
      <c r="D55" s="32">
        <f>$F$2/5</f>
        <v>0</v>
      </c>
      <c r="E55" s="42"/>
      <c r="F55" s="37">
        <f t="shared" si="15"/>
        <v>1</v>
      </c>
      <c r="G55" s="42"/>
      <c r="H55" s="45"/>
      <c r="I55" s="86">
        <f t="shared" si="16"/>
        <v>0</v>
      </c>
      <c r="J55" s="48"/>
      <c r="K55" s="87">
        <f t="shared" si="17"/>
        <v>0</v>
      </c>
      <c r="L55" s="42"/>
      <c r="M55" s="42"/>
      <c r="N55" s="45"/>
      <c r="O55" s="88">
        <f t="shared" ref="O55:O58" si="24">IF(N55&lt;&gt;0,IF(N55+H55&gt;3*D55,0,IF(N55+H55&gt;D55*2.5,25,IF(N55+H55&gt;D55*2,50,IF(N55+H55&gt;D55*1.5,75,100)))),0)</f>
        <v>0</v>
      </c>
      <c r="P55" s="45"/>
      <c r="Q55" s="42"/>
      <c r="R55" s="42"/>
      <c r="S55" s="45"/>
      <c r="T55" s="45"/>
      <c r="U55" s="42"/>
      <c r="V55" s="88">
        <v>0</v>
      </c>
      <c r="W55" s="88"/>
    </row>
    <row r="56" spans="1:23" ht="39.950000000000003" customHeight="1" x14ac:dyDescent="0.25">
      <c r="A56" s="49" t="s">
        <v>165</v>
      </c>
      <c r="B56" s="49" t="s">
        <v>80</v>
      </c>
      <c r="C56" s="49"/>
      <c r="D56" s="32">
        <f>$F$2/5</f>
        <v>0</v>
      </c>
      <c r="E56" s="42"/>
      <c r="F56" s="37">
        <f t="shared" si="15"/>
        <v>1</v>
      </c>
      <c r="G56" s="42"/>
      <c r="H56" s="45"/>
      <c r="I56" s="86">
        <f t="shared" si="16"/>
        <v>0</v>
      </c>
      <c r="J56" s="48"/>
      <c r="K56" s="87">
        <f t="shared" si="17"/>
        <v>0</v>
      </c>
      <c r="L56" s="42"/>
      <c r="M56" s="42"/>
      <c r="N56" s="45"/>
      <c r="O56" s="88">
        <f t="shared" si="24"/>
        <v>0</v>
      </c>
      <c r="P56" s="45"/>
      <c r="Q56" s="42"/>
      <c r="R56" s="42"/>
      <c r="S56" s="45"/>
      <c r="T56" s="45"/>
      <c r="U56" s="42"/>
      <c r="V56" s="88">
        <v>0</v>
      </c>
      <c r="W56" s="88"/>
    </row>
    <row r="57" spans="1:23" ht="39.950000000000003" customHeight="1" x14ac:dyDescent="0.25">
      <c r="A57" s="49" t="s">
        <v>166</v>
      </c>
      <c r="B57" s="49" t="s">
        <v>56</v>
      </c>
      <c r="C57" s="49" t="s">
        <v>167</v>
      </c>
      <c r="D57" s="32">
        <f>F24/2</f>
        <v>0.5</v>
      </c>
      <c r="E57" s="42"/>
      <c r="F57" s="37">
        <f t="shared" si="15"/>
        <v>1</v>
      </c>
      <c r="G57" s="42"/>
      <c r="H57" s="45"/>
      <c r="I57" s="86">
        <f t="shared" si="16"/>
        <v>0</v>
      </c>
      <c r="J57" s="48"/>
      <c r="K57" s="87">
        <f t="shared" si="17"/>
        <v>0</v>
      </c>
      <c r="L57" s="42"/>
      <c r="M57" s="42"/>
      <c r="N57" s="45"/>
      <c r="O57" s="88">
        <f t="shared" si="24"/>
        <v>0</v>
      </c>
      <c r="P57" s="45"/>
      <c r="Q57" s="42"/>
      <c r="R57" s="42"/>
      <c r="S57" s="45"/>
      <c r="T57" s="45"/>
      <c r="U57" s="42"/>
      <c r="V57" s="88">
        <v>0</v>
      </c>
      <c r="W57" s="88"/>
    </row>
    <row r="58" spans="1:23" ht="39.950000000000003" customHeight="1" x14ac:dyDescent="0.25">
      <c r="A58" s="49" t="s">
        <v>168</v>
      </c>
      <c r="B58" s="49" t="s">
        <v>80</v>
      </c>
      <c r="C58" s="49" t="s">
        <v>169</v>
      </c>
      <c r="D58" s="32">
        <f>$F$2/5</f>
        <v>0</v>
      </c>
      <c r="E58" s="42"/>
      <c r="F58" s="37">
        <f t="shared" si="15"/>
        <v>1</v>
      </c>
      <c r="G58" s="42"/>
      <c r="H58" s="45"/>
      <c r="I58" s="86">
        <f t="shared" si="16"/>
        <v>0</v>
      </c>
      <c r="J58" s="48"/>
      <c r="K58" s="87">
        <f t="shared" si="17"/>
        <v>0</v>
      </c>
      <c r="L58" s="42"/>
      <c r="M58" s="42"/>
      <c r="N58" s="45"/>
      <c r="O58" s="88">
        <f t="shared" si="24"/>
        <v>0</v>
      </c>
      <c r="P58" s="45"/>
      <c r="Q58" s="42"/>
      <c r="R58" s="42"/>
      <c r="S58" s="45"/>
      <c r="T58" s="45"/>
      <c r="U58" s="42"/>
      <c r="V58" s="88">
        <v>0</v>
      </c>
      <c r="W58" s="88"/>
    </row>
    <row r="59" spans="1:23" ht="39.950000000000003" customHeight="1" x14ac:dyDescent="0.25">
      <c r="A59" s="49" t="s">
        <v>170</v>
      </c>
      <c r="B59" s="49" t="s">
        <v>80</v>
      </c>
      <c r="C59" s="49" t="s">
        <v>171</v>
      </c>
      <c r="D59" s="32">
        <f>$F$2/5</f>
        <v>0</v>
      </c>
      <c r="E59" s="42"/>
      <c r="F59" s="37">
        <f t="shared" si="15"/>
        <v>1</v>
      </c>
      <c r="G59" s="42"/>
      <c r="H59" s="45"/>
      <c r="I59" s="86">
        <f t="shared" si="16"/>
        <v>0</v>
      </c>
      <c r="J59" s="48"/>
      <c r="K59" s="87">
        <f t="shared" ref="K59:K60" si="25">IF(J59&lt;&gt;0,IF(J59&lt;2017,1,0),0)</f>
        <v>0</v>
      </c>
      <c r="L59" s="42"/>
      <c r="M59" s="42"/>
      <c r="N59" s="45"/>
      <c r="O59" s="88">
        <f t="shared" ref="O59:O60" si="26">IF(N59&lt;&gt;0,IF(N59+H59&gt;3*D59,0,IF(N59+H59&gt;D59*2.5,25,IF(N59+H59&gt;D59*2,50,IF(N59+H59&gt;D59*1.5,75,100)))),0)</f>
        <v>0</v>
      </c>
      <c r="P59" s="45"/>
      <c r="Q59" s="42"/>
      <c r="R59" s="42"/>
      <c r="S59" s="45"/>
      <c r="T59" s="45"/>
      <c r="U59" s="42"/>
      <c r="V59" s="88">
        <v>0</v>
      </c>
      <c r="W59" s="88"/>
    </row>
    <row r="60" spans="1:23" ht="39.950000000000003" customHeight="1" x14ac:dyDescent="0.25">
      <c r="A60" s="49" t="s">
        <v>172</v>
      </c>
      <c r="B60" s="49" t="s">
        <v>80</v>
      </c>
      <c r="C60" s="49" t="s">
        <v>173</v>
      </c>
      <c r="D60" s="32">
        <f>$F$2/5</f>
        <v>0</v>
      </c>
      <c r="E60" s="42"/>
      <c r="F60" s="37">
        <f t="shared" si="15"/>
        <v>1</v>
      </c>
      <c r="G60" s="42"/>
      <c r="H60" s="45"/>
      <c r="I60" s="86">
        <f t="shared" si="16"/>
        <v>0</v>
      </c>
      <c r="J60" s="48"/>
      <c r="K60" s="87">
        <f t="shared" si="25"/>
        <v>0</v>
      </c>
      <c r="L60" s="42"/>
      <c r="M60" s="42"/>
      <c r="N60" s="45"/>
      <c r="O60" s="88">
        <f t="shared" si="26"/>
        <v>0</v>
      </c>
      <c r="P60" s="45"/>
      <c r="Q60" s="42"/>
      <c r="R60" s="42"/>
      <c r="S60" s="45"/>
      <c r="T60" s="45"/>
      <c r="U60" s="42"/>
      <c r="V60" s="88">
        <v>0</v>
      </c>
      <c r="W60" s="88"/>
    </row>
    <row r="61" spans="1:23" ht="39.950000000000003" customHeight="1" x14ac:dyDescent="0.25">
      <c r="A61" s="23" t="s">
        <v>174</v>
      </c>
      <c r="B61" s="23" t="s">
        <v>53</v>
      </c>
      <c r="C61" s="23" t="s">
        <v>54</v>
      </c>
      <c r="D61" s="36">
        <v>20</v>
      </c>
      <c r="E61" s="41"/>
      <c r="F61" s="28">
        <f>(AVERAGE(F62:F65)*$D$61)</f>
        <v>20</v>
      </c>
      <c r="G61" s="41"/>
      <c r="H61" s="44"/>
      <c r="I61" s="28">
        <f>(AVERAGE(I62:I65)*$D$61)</f>
        <v>0</v>
      </c>
      <c r="J61" s="47"/>
      <c r="K61" s="28">
        <f>(AVERAGE(K62:K65)*$D$61)</f>
        <v>0</v>
      </c>
      <c r="L61" s="41"/>
      <c r="M61" s="41"/>
      <c r="N61" s="44"/>
      <c r="O61" s="28">
        <f>AVERAGE(O62:O65)</f>
        <v>0</v>
      </c>
      <c r="P61" s="44"/>
      <c r="Q61" s="41"/>
      <c r="R61" s="41"/>
      <c r="S61" s="44"/>
      <c r="T61" s="44"/>
      <c r="U61" s="41"/>
      <c r="V61" s="28">
        <f>AVERAGE(V62:V65)</f>
        <v>0</v>
      </c>
      <c r="W61" s="28"/>
    </row>
    <row r="62" spans="1:23" ht="39.950000000000003" customHeight="1" x14ac:dyDescent="0.25">
      <c r="A62" s="49" t="s">
        <v>175</v>
      </c>
      <c r="B62" s="49" t="s">
        <v>56</v>
      </c>
      <c r="C62" s="50" t="s">
        <v>176</v>
      </c>
      <c r="D62" s="32">
        <v>1</v>
      </c>
      <c r="E62" s="42"/>
      <c r="F62" s="37">
        <f>IF(H62&lt;&gt;0,0,1)</f>
        <v>1</v>
      </c>
      <c r="G62" s="42"/>
      <c r="H62" s="45"/>
      <c r="I62" s="86">
        <f>IF(H62&lt;&gt;0,IF(H62&lt;D62,1,0),0)</f>
        <v>0</v>
      </c>
      <c r="J62" s="48"/>
      <c r="K62" s="87">
        <f t="shared" ref="K62:K65" si="27">IF(J62&lt;&gt;0,IF(J62&lt;2017,1,0),0)</f>
        <v>0</v>
      </c>
      <c r="L62" s="42"/>
      <c r="M62" s="42"/>
      <c r="N62" s="45"/>
      <c r="O62" s="88">
        <f t="shared" ref="O62:O65" si="28">IF(N62&lt;&gt;0,IF(N62+H62&gt;3*D62,0,IF(N62+H62&gt;D62*2.5,25,IF(N62+H62&gt;D62*2,50,IF(N62+H62&gt;D62*1.5,75,100)))),0)</f>
        <v>0</v>
      </c>
      <c r="P62" s="45"/>
      <c r="Q62" s="42"/>
      <c r="R62" s="42"/>
      <c r="S62" s="45"/>
      <c r="T62" s="45"/>
      <c r="U62" s="42"/>
      <c r="V62" s="88">
        <v>0</v>
      </c>
      <c r="W62" s="88"/>
    </row>
    <row r="63" spans="1:23" ht="39.950000000000003" customHeight="1" x14ac:dyDescent="0.25">
      <c r="A63" s="49" t="s">
        <v>177</v>
      </c>
      <c r="B63" s="49" t="s">
        <v>56</v>
      </c>
      <c r="C63" s="50"/>
      <c r="D63" s="32">
        <v>1</v>
      </c>
      <c r="E63" s="42"/>
      <c r="F63" s="37">
        <f>IF(H63&lt;&gt;0,0,1)</f>
        <v>1</v>
      </c>
      <c r="G63" s="42"/>
      <c r="H63" s="45"/>
      <c r="I63" s="86">
        <f>IF(H63&lt;&gt;0,IF(H63&lt;D63,1,0),0)</f>
        <v>0</v>
      </c>
      <c r="J63" s="48"/>
      <c r="K63" s="87">
        <f t="shared" ref="K63" si="29">IF(J63&lt;&gt;0,IF(J63&lt;2017,1,0),0)</f>
        <v>0</v>
      </c>
      <c r="L63" s="42"/>
      <c r="M63" s="42"/>
      <c r="N63" s="45"/>
      <c r="O63" s="88">
        <f t="shared" ref="O63" si="30">IF(N63&lt;&gt;0,IF(N63+H63&gt;3*D63,0,IF(N63+H63&gt;D63*2.5,25,IF(N63+H63&gt;D63*2,50,IF(N63+H63&gt;D63*1.5,75,100)))),0)</f>
        <v>0</v>
      </c>
      <c r="P63" s="45"/>
      <c r="Q63" s="42"/>
      <c r="R63" s="42"/>
      <c r="S63" s="45"/>
      <c r="T63" s="45"/>
      <c r="U63" s="42"/>
      <c r="V63" s="88">
        <v>0</v>
      </c>
      <c r="W63" s="88"/>
    </row>
    <row r="64" spans="1:23" ht="39.950000000000003" customHeight="1" x14ac:dyDescent="0.25">
      <c r="A64" s="49" t="s">
        <v>178</v>
      </c>
      <c r="B64" s="49" t="s">
        <v>80</v>
      </c>
      <c r="C64" s="50"/>
      <c r="D64" s="32">
        <f>$F$2/5</f>
        <v>0</v>
      </c>
      <c r="E64" s="42"/>
      <c r="F64" s="37">
        <f>IF(H64&lt;&gt;0,0,1)</f>
        <v>1</v>
      </c>
      <c r="G64" s="42"/>
      <c r="H64" s="45"/>
      <c r="I64" s="86">
        <f>IF(H64&lt;&gt;0,IF(H64&lt;D64,1,0),0)</f>
        <v>0</v>
      </c>
      <c r="J64" s="48"/>
      <c r="K64" s="87">
        <f t="shared" si="27"/>
        <v>0</v>
      </c>
      <c r="L64" s="42"/>
      <c r="M64" s="42"/>
      <c r="N64" s="45"/>
      <c r="O64" s="88">
        <f t="shared" si="28"/>
        <v>0</v>
      </c>
      <c r="P64" s="45"/>
      <c r="Q64" s="42"/>
      <c r="R64" s="42"/>
      <c r="S64" s="45"/>
      <c r="T64" s="45"/>
      <c r="U64" s="42"/>
      <c r="V64" s="88">
        <v>0</v>
      </c>
      <c r="W64" s="88"/>
    </row>
    <row r="65" spans="1:23" ht="39.950000000000003" customHeight="1" x14ac:dyDescent="0.25">
      <c r="A65" s="49" t="s">
        <v>179</v>
      </c>
      <c r="B65" s="49" t="s">
        <v>56</v>
      </c>
      <c r="C65" s="50"/>
      <c r="D65" s="32">
        <v>1</v>
      </c>
      <c r="E65" s="42"/>
      <c r="F65" s="37">
        <f>IF(H65&lt;&gt;0,0,1)</f>
        <v>1</v>
      </c>
      <c r="G65" s="42"/>
      <c r="H65" s="45"/>
      <c r="I65" s="86">
        <f>IF(H65&lt;&gt;0,IF(H65&lt;D65,1,0),0)</f>
        <v>0</v>
      </c>
      <c r="J65" s="48"/>
      <c r="K65" s="87">
        <f t="shared" si="27"/>
        <v>0</v>
      </c>
      <c r="L65" s="42"/>
      <c r="M65" s="42"/>
      <c r="N65" s="45"/>
      <c r="O65" s="88">
        <f t="shared" si="28"/>
        <v>0</v>
      </c>
      <c r="P65" s="45"/>
      <c r="Q65" s="42"/>
      <c r="R65" s="42"/>
      <c r="S65" s="45"/>
      <c r="T65" s="45"/>
      <c r="U65" s="42"/>
      <c r="V65" s="88">
        <v>0</v>
      </c>
      <c r="W65" s="88"/>
    </row>
    <row r="66" spans="1:23" ht="39.950000000000003" customHeight="1" x14ac:dyDescent="0.25">
      <c r="A66" s="23" t="s">
        <v>64</v>
      </c>
      <c r="B66" s="23" t="s">
        <v>53</v>
      </c>
      <c r="C66" s="23" t="s">
        <v>54</v>
      </c>
      <c r="D66" s="36">
        <v>15</v>
      </c>
      <c r="E66" s="41"/>
      <c r="F66" s="28">
        <f>(AVERAGE(F67:F70)*$D$66)</f>
        <v>15</v>
      </c>
      <c r="G66" s="41"/>
      <c r="H66" s="44"/>
      <c r="I66" s="28">
        <f>(AVERAGE(I67:I70)*$D$66)</f>
        <v>0</v>
      </c>
      <c r="J66" s="47"/>
      <c r="K66" s="28">
        <f>(AVERAGE(K67:K70)*$D$66)</f>
        <v>0</v>
      </c>
      <c r="L66" s="41"/>
      <c r="M66" s="41"/>
      <c r="N66" s="44"/>
      <c r="O66" s="28">
        <f>AVERAGE(O67:O70)</f>
        <v>0</v>
      </c>
      <c r="P66" s="44"/>
      <c r="Q66" s="41"/>
      <c r="R66" s="41"/>
      <c r="S66" s="44"/>
      <c r="T66" s="44"/>
      <c r="U66" s="41"/>
      <c r="V66" s="28">
        <f>AVERAGE(V67:V70)</f>
        <v>0</v>
      </c>
      <c r="W66" s="28"/>
    </row>
    <row r="67" spans="1:23" ht="39.950000000000003" customHeight="1" x14ac:dyDescent="0.25">
      <c r="A67" s="49" t="s">
        <v>180</v>
      </c>
      <c r="B67" s="49" t="s">
        <v>56</v>
      </c>
      <c r="C67" s="50" t="s">
        <v>181</v>
      </c>
      <c r="D67" s="32">
        <v>1</v>
      </c>
      <c r="E67" s="42"/>
      <c r="F67" s="37">
        <f>IF(H67&lt;&gt;0,0,1)</f>
        <v>1</v>
      </c>
      <c r="G67" s="42"/>
      <c r="H67" s="45"/>
      <c r="I67" s="86">
        <f>IF(H67&lt;&gt;0,IF(H67&lt;D67,1,0),0)</f>
        <v>0</v>
      </c>
      <c r="J67" s="48"/>
      <c r="K67" s="87">
        <f t="shared" ref="K67:K70" si="31">IF(J67&lt;&gt;0,IF(J67&lt;2017,1,0),0)</f>
        <v>0</v>
      </c>
      <c r="L67" s="42"/>
      <c r="M67" s="42"/>
      <c r="N67" s="45"/>
      <c r="O67" s="88">
        <f t="shared" ref="O67:O70" si="32">IF(N67&lt;&gt;0,IF(N67+H67&gt;3*D67,0,IF(N67+H67&gt;D67*2.5,25,IF(N67+H67&gt;D67*2,50,IF(N67+H67&gt;D67*1.5,75,100)))),0)</f>
        <v>0</v>
      </c>
      <c r="P67" s="45"/>
      <c r="Q67" s="42"/>
      <c r="R67" s="42"/>
      <c r="S67" s="45"/>
      <c r="T67" s="45"/>
      <c r="U67" s="42"/>
      <c r="V67" s="88">
        <v>0</v>
      </c>
      <c r="W67" s="88"/>
    </row>
    <row r="68" spans="1:23" ht="39.950000000000003" customHeight="1" x14ac:dyDescent="0.25">
      <c r="A68" s="49" t="s">
        <v>182</v>
      </c>
      <c r="B68" s="49" t="s">
        <v>56</v>
      </c>
      <c r="C68" s="50"/>
      <c r="D68" s="32">
        <v>1</v>
      </c>
      <c r="E68" s="42"/>
      <c r="F68" s="37">
        <f>IF(H68&lt;&gt;0,0,1)</f>
        <v>1</v>
      </c>
      <c r="G68" s="42"/>
      <c r="H68" s="45"/>
      <c r="I68" s="86">
        <f>IF(H68&lt;&gt;0,IF(H68&lt;D68,1,0),0)</f>
        <v>0</v>
      </c>
      <c r="J68" s="48"/>
      <c r="K68" s="87">
        <f t="shared" ref="K68" si="33">IF(J68&lt;&gt;0,IF(J68&lt;2017,1,0),0)</f>
        <v>0</v>
      </c>
      <c r="L68" s="42"/>
      <c r="M68" s="42"/>
      <c r="N68" s="45"/>
      <c r="O68" s="88">
        <f t="shared" ref="O68" si="34">IF(N68&lt;&gt;0,IF(N68+H68&gt;3*D68,0,IF(N68+H68&gt;D68*2.5,25,IF(N68+H68&gt;D68*2,50,IF(N68+H68&gt;D68*1.5,75,100)))),0)</f>
        <v>0</v>
      </c>
      <c r="P68" s="45"/>
      <c r="Q68" s="42"/>
      <c r="R68" s="42"/>
      <c r="S68" s="45"/>
      <c r="T68" s="45"/>
      <c r="U68" s="42"/>
      <c r="V68" s="88">
        <v>0</v>
      </c>
      <c r="W68" s="88"/>
    </row>
    <row r="69" spans="1:23" ht="39.950000000000003" customHeight="1" x14ac:dyDescent="0.25">
      <c r="A69" s="49" t="s">
        <v>183</v>
      </c>
      <c r="B69" s="49" t="s">
        <v>56</v>
      </c>
      <c r="C69" s="50"/>
      <c r="D69" s="32">
        <v>1</v>
      </c>
      <c r="E69" s="42"/>
      <c r="F69" s="37">
        <f>IF(H69&lt;&gt;0,0,1)</f>
        <v>1</v>
      </c>
      <c r="G69" s="42"/>
      <c r="H69" s="45"/>
      <c r="I69" s="86">
        <f>IF(H69&lt;&gt;0,IF(H69&lt;D69,1,0),0)</f>
        <v>0</v>
      </c>
      <c r="J69" s="48"/>
      <c r="K69" s="87">
        <f t="shared" si="31"/>
        <v>0</v>
      </c>
      <c r="L69" s="42"/>
      <c r="M69" s="42"/>
      <c r="N69" s="45"/>
      <c r="O69" s="88">
        <f t="shared" si="32"/>
        <v>0</v>
      </c>
      <c r="P69" s="45"/>
      <c r="Q69" s="42"/>
      <c r="R69" s="42"/>
      <c r="S69" s="45"/>
      <c r="T69" s="45"/>
      <c r="U69" s="42"/>
      <c r="V69" s="88">
        <v>0</v>
      </c>
      <c r="W69" s="88"/>
    </row>
    <row r="70" spans="1:23" ht="39.950000000000003" customHeight="1" x14ac:dyDescent="0.25">
      <c r="A70" s="49" t="s">
        <v>184</v>
      </c>
      <c r="B70" s="49" t="s">
        <v>56</v>
      </c>
      <c r="C70" s="50"/>
      <c r="D70" s="32">
        <v>1</v>
      </c>
      <c r="E70" s="42"/>
      <c r="F70" s="37">
        <f>IF(H70&lt;&gt;0,0,1)</f>
        <v>1</v>
      </c>
      <c r="G70" s="42"/>
      <c r="H70" s="45"/>
      <c r="I70" s="86">
        <f>IF(H70&lt;&gt;0,IF(H70&lt;D70,1,0),0)</f>
        <v>0</v>
      </c>
      <c r="J70" s="48"/>
      <c r="K70" s="87">
        <f t="shared" si="31"/>
        <v>0</v>
      </c>
      <c r="L70" s="42"/>
      <c r="M70" s="42"/>
      <c r="N70" s="45"/>
      <c r="O70" s="88">
        <f t="shared" si="32"/>
        <v>0</v>
      </c>
      <c r="P70" s="45"/>
      <c r="Q70" s="42"/>
      <c r="R70" s="42"/>
      <c r="S70" s="45"/>
      <c r="T70" s="45"/>
      <c r="U70" s="42"/>
      <c r="V70" s="88">
        <v>0</v>
      </c>
      <c r="W70" s="88"/>
    </row>
    <row r="71" spans="1:23" s="2" customFormat="1" ht="24.95" customHeight="1" x14ac:dyDescent="0.25">
      <c r="A71" s="133" t="s">
        <v>185</v>
      </c>
      <c r="B71" s="133"/>
      <c r="C71" s="133"/>
      <c r="D71" s="39">
        <f>+D72+D76+D81</f>
        <v>100</v>
      </c>
      <c r="E71" s="40"/>
      <c r="F71" s="27">
        <f>+F72+F76+F81</f>
        <v>100</v>
      </c>
      <c r="G71" s="40"/>
      <c r="H71" s="43"/>
      <c r="I71" s="27">
        <f>+I72+I76+I81</f>
        <v>0</v>
      </c>
      <c r="J71" s="46"/>
      <c r="K71" s="27">
        <f>+K72+K76+K81</f>
        <v>0</v>
      </c>
      <c r="L71" s="40"/>
      <c r="M71" s="40"/>
      <c r="N71" s="43"/>
      <c r="O71" s="27">
        <f>AVERAGE(O72,O76,O81)</f>
        <v>0</v>
      </c>
      <c r="P71" s="43"/>
      <c r="Q71" s="40"/>
      <c r="R71" s="40"/>
      <c r="S71" s="43"/>
      <c r="T71" s="43"/>
      <c r="U71" s="40"/>
      <c r="V71" s="27">
        <f>AVERAGE(V72,V76,V81)</f>
        <v>0</v>
      </c>
      <c r="W71" s="27"/>
    </row>
    <row r="72" spans="1:23" ht="39.950000000000003" customHeight="1" x14ac:dyDescent="0.25">
      <c r="A72" s="23" t="s">
        <v>52</v>
      </c>
      <c r="B72" s="23" t="s">
        <v>53</v>
      </c>
      <c r="C72" s="23" t="s">
        <v>54</v>
      </c>
      <c r="D72" s="36">
        <f>40*100/65</f>
        <v>61.53846153846154</v>
      </c>
      <c r="E72" s="41"/>
      <c r="F72" s="28">
        <f>(AVERAGE(F73:F75)*$D$72)</f>
        <v>61.53846153846154</v>
      </c>
      <c r="G72" s="41"/>
      <c r="H72" s="44"/>
      <c r="I72" s="28">
        <f>(AVERAGE(I73:I75)*$D$72)</f>
        <v>0</v>
      </c>
      <c r="J72" s="47"/>
      <c r="K72" s="28">
        <f>(AVERAGE(K73:K75)*$D$72)</f>
        <v>0</v>
      </c>
      <c r="L72" s="41"/>
      <c r="M72" s="41"/>
      <c r="N72" s="44"/>
      <c r="O72" s="28">
        <f>AVERAGE(O73:O75)</f>
        <v>0</v>
      </c>
      <c r="P72" s="44"/>
      <c r="Q72" s="41"/>
      <c r="R72" s="41"/>
      <c r="S72" s="44"/>
      <c r="T72" s="44"/>
      <c r="U72" s="41"/>
      <c r="V72" s="28">
        <f>AVERAGE(V73:V75)</f>
        <v>0</v>
      </c>
      <c r="W72" s="28"/>
    </row>
    <row r="73" spans="1:23" ht="39.950000000000003" customHeight="1" x14ac:dyDescent="0.25">
      <c r="A73" s="49" t="s">
        <v>186</v>
      </c>
      <c r="B73" s="49" t="s">
        <v>56</v>
      </c>
      <c r="C73" s="49"/>
      <c r="D73" s="32">
        <v>1</v>
      </c>
      <c r="E73" s="42"/>
      <c r="F73" s="37">
        <f>IF(H73&lt;&gt;0,0,1)</f>
        <v>1</v>
      </c>
      <c r="G73" s="42"/>
      <c r="H73" s="45"/>
      <c r="I73" s="86">
        <f>IF(H73&lt;&gt;0,IF(H73&lt;D73,1,0),0)</f>
        <v>0</v>
      </c>
      <c r="J73" s="48"/>
      <c r="K73" s="87">
        <f t="shared" ref="K73:K75" si="35">IF(J73&lt;&gt;0,IF(J73&lt;2017,1,0),0)</f>
        <v>0</v>
      </c>
      <c r="L73" s="42"/>
      <c r="M73" s="42"/>
      <c r="N73" s="45"/>
      <c r="O73" s="88">
        <f t="shared" ref="O73:O75" si="36">IF(N73&lt;&gt;0,IF(N73+H73&gt;3*D73,0,IF(N73+H73&gt;D73*2.5,25,IF(N73+H73&gt;D73*2,50,IF(N73+H73&gt;D73*1.5,75,100)))),0)</f>
        <v>0</v>
      </c>
      <c r="P73" s="45"/>
      <c r="Q73" s="42"/>
      <c r="R73" s="42"/>
      <c r="S73" s="45"/>
      <c r="T73" s="45"/>
      <c r="U73" s="42"/>
      <c r="V73" s="88">
        <v>0</v>
      </c>
      <c r="W73" s="88"/>
    </row>
    <row r="74" spans="1:23" ht="39.950000000000003" customHeight="1" x14ac:dyDescent="0.25">
      <c r="A74" s="89" t="s">
        <v>187</v>
      </c>
      <c r="B74" s="49" t="s">
        <v>56</v>
      </c>
      <c r="C74" s="49"/>
      <c r="D74" s="32">
        <v>1</v>
      </c>
      <c r="E74" s="42"/>
      <c r="F74" s="37">
        <f>IF(H74&lt;&gt;0,0,1)</f>
        <v>1</v>
      </c>
      <c r="G74" s="42"/>
      <c r="H74" s="45"/>
      <c r="I74" s="86">
        <f>IF(H74&lt;&gt;0,IF(H74&lt;D74,1,0),0)</f>
        <v>0</v>
      </c>
      <c r="J74" s="48"/>
      <c r="K74" s="87">
        <f t="shared" ref="K74" si="37">IF(J74&lt;&gt;0,IF(J74&lt;2017,1,0),0)</f>
        <v>0</v>
      </c>
      <c r="L74" s="42"/>
      <c r="M74" s="42"/>
      <c r="N74" s="45"/>
      <c r="O74" s="88">
        <f t="shared" ref="O74" si="38">IF(N74&lt;&gt;0,IF(N74+H74&gt;3*D74,0,IF(N74+H74&gt;D74*2.5,25,IF(N74+H74&gt;D74*2,50,IF(N74+H74&gt;D74*1.5,75,100)))),0)</f>
        <v>0</v>
      </c>
      <c r="P74" s="45"/>
      <c r="Q74" s="42"/>
      <c r="R74" s="42"/>
      <c r="S74" s="45"/>
      <c r="T74" s="45"/>
      <c r="U74" s="42"/>
      <c r="V74" s="88">
        <v>0</v>
      </c>
      <c r="W74" s="88"/>
    </row>
    <row r="75" spans="1:23" ht="39.950000000000003" customHeight="1" x14ac:dyDescent="0.25">
      <c r="A75" s="89" t="s">
        <v>188</v>
      </c>
      <c r="B75" s="49" t="s">
        <v>56</v>
      </c>
      <c r="C75" s="49"/>
      <c r="D75" s="32">
        <v>1</v>
      </c>
      <c r="E75" s="42"/>
      <c r="F75" s="37">
        <f>IF(H75&lt;&gt;0,0,1)</f>
        <v>1</v>
      </c>
      <c r="G75" s="42"/>
      <c r="H75" s="45"/>
      <c r="I75" s="86">
        <f>IF(H75&lt;&gt;0,IF(H75&lt;D75,1,0),0)</f>
        <v>0</v>
      </c>
      <c r="J75" s="48"/>
      <c r="K75" s="87">
        <f t="shared" si="35"/>
        <v>0</v>
      </c>
      <c r="L75" s="42"/>
      <c r="M75" s="42"/>
      <c r="N75" s="45"/>
      <c r="O75" s="88">
        <f t="shared" si="36"/>
        <v>0</v>
      </c>
      <c r="P75" s="45"/>
      <c r="Q75" s="42"/>
      <c r="R75" s="42"/>
      <c r="S75" s="45"/>
      <c r="T75" s="45"/>
      <c r="U75" s="42"/>
      <c r="V75" s="88">
        <v>0</v>
      </c>
      <c r="W75" s="88"/>
    </row>
    <row r="76" spans="1:23" ht="39.950000000000003" customHeight="1" x14ac:dyDescent="0.25">
      <c r="A76" s="23" t="s">
        <v>72</v>
      </c>
      <c r="B76" s="23" t="s">
        <v>53</v>
      </c>
      <c r="C76" s="23" t="s">
        <v>54</v>
      </c>
      <c r="D76" s="36">
        <f>15*100/65</f>
        <v>23.076923076923077</v>
      </c>
      <c r="E76" s="41"/>
      <c r="F76" s="28">
        <f>(AVERAGE(F77:F80)*$D$76)</f>
        <v>23.076923076923077</v>
      </c>
      <c r="G76" s="41"/>
      <c r="H76" s="44"/>
      <c r="I76" s="28">
        <f>(AVERAGE(I77:I80)*$D$76)</f>
        <v>0</v>
      </c>
      <c r="J76" s="47"/>
      <c r="K76" s="28">
        <f>(AVERAGE(K77:K80)*$D$76)</f>
        <v>0</v>
      </c>
      <c r="L76" s="41"/>
      <c r="M76" s="41"/>
      <c r="N76" s="44"/>
      <c r="O76" s="28">
        <f>AVERAGE(O77:O80)</f>
        <v>0</v>
      </c>
      <c r="P76" s="44"/>
      <c r="Q76" s="41"/>
      <c r="R76" s="41"/>
      <c r="S76" s="44"/>
      <c r="T76" s="44"/>
      <c r="U76" s="41"/>
      <c r="V76" s="28">
        <f>AVERAGE(V77:V80)</f>
        <v>0</v>
      </c>
      <c r="W76" s="28"/>
    </row>
    <row r="77" spans="1:23" ht="39.950000000000003" customHeight="1" x14ac:dyDescent="0.25">
      <c r="A77" s="49" t="s">
        <v>189</v>
      </c>
      <c r="B77" s="49" t="s">
        <v>80</v>
      </c>
      <c r="C77" s="49"/>
      <c r="D77" s="32">
        <f>$F$2/5</f>
        <v>0</v>
      </c>
      <c r="E77" s="42"/>
      <c r="F77" s="37">
        <f>IF(H77&lt;&gt;0,0,1)</f>
        <v>1</v>
      </c>
      <c r="G77" s="42"/>
      <c r="H77" s="45"/>
      <c r="I77" s="86">
        <f>IF(H77&lt;&gt;0,IF(H77&lt;D77,1,0),0)</f>
        <v>0</v>
      </c>
      <c r="J77" s="48"/>
      <c r="K77" s="87">
        <f t="shared" ref="K77:K80" si="39">IF(J77&lt;&gt;0,IF(J77&lt;2017,1,0),0)</f>
        <v>0</v>
      </c>
      <c r="L77" s="42"/>
      <c r="M77" s="42"/>
      <c r="N77" s="45"/>
      <c r="O77" s="88">
        <f t="shared" ref="O77:O80" si="40">IF(N77&lt;&gt;0,IF(N77+H77&gt;3*D77,0,IF(N77+H77&gt;D77*2.5,25,IF(N77+H77&gt;D77*2,50,IF(N77+H77&gt;D77*1.5,75,100)))),0)</f>
        <v>0</v>
      </c>
      <c r="P77" s="45"/>
      <c r="Q77" s="42"/>
      <c r="R77" s="42"/>
      <c r="S77" s="45"/>
      <c r="T77" s="45"/>
      <c r="U77" s="42"/>
      <c r="V77" s="88">
        <v>0</v>
      </c>
      <c r="W77" s="88"/>
    </row>
    <row r="78" spans="1:23" ht="39.950000000000003" customHeight="1" x14ac:dyDescent="0.25">
      <c r="A78" s="49" t="s">
        <v>190</v>
      </c>
      <c r="B78" s="49" t="s">
        <v>56</v>
      </c>
      <c r="C78" s="49"/>
      <c r="D78" s="32">
        <v>1</v>
      </c>
      <c r="E78" s="42"/>
      <c r="F78" s="37">
        <f>IF(H78&lt;&gt;0,0,1)</f>
        <v>1</v>
      </c>
      <c r="G78" s="42"/>
      <c r="H78" s="45"/>
      <c r="I78" s="86">
        <f>IF(H78&lt;&gt;0,IF(H78&lt;D78,1,0),0)</f>
        <v>0</v>
      </c>
      <c r="J78" s="48"/>
      <c r="K78" s="87">
        <f t="shared" ref="K78" si="41">IF(J78&lt;&gt;0,IF(J78&lt;2017,1,0),0)</f>
        <v>0</v>
      </c>
      <c r="L78" s="42"/>
      <c r="M78" s="42"/>
      <c r="N78" s="45"/>
      <c r="O78" s="88">
        <f t="shared" ref="O78" si="42">IF(N78&lt;&gt;0,IF(N78+H78&gt;3*D78,0,IF(N78+H78&gt;D78*2.5,25,IF(N78+H78&gt;D78*2,50,IF(N78+H78&gt;D78*1.5,75,100)))),0)</f>
        <v>0</v>
      </c>
      <c r="P78" s="45"/>
      <c r="Q78" s="42"/>
      <c r="R78" s="42"/>
      <c r="S78" s="45"/>
      <c r="T78" s="45"/>
      <c r="U78" s="42"/>
      <c r="V78" s="88">
        <v>0</v>
      </c>
      <c r="W78" s="88"/>
    </row>
    <row r="79" spans="1:23" ht="39.950000000000003" customHeight="1" x14ac:dyDescent="0.25">
      <c r="A79" s="49" t="s">
        <v>191</v>
      </c>
      <c r="B79" s="49" t="s">
        <v>80</v>
      </c>
      <c r="C79" s="49"/>
      <c r="D79" s="32">
        <f>$F$2/5</f>
        <v>0</v>
      </c>
      <c r="E79" s="42"/>
      <c r="F79" s="37">
        <f>IF(H79&lt;&gt;0,0,1)</f>
        <v>1</v>
      </c>
      <c r="G79" s="42"/>
      <c r="H79" s="45"/>
      <c r="I79" s="86">
        <f>IF(H79&lt;&gt;0,IF(H79&lt;D79,1,0),0)</f>
        <v>0</v>
      </c>
      <c r="J79" s="48"/>
      <c r="K79" s="87">
        <f t="shared" si="39"/>
        <v>0</v>
      </c>
      <c r="L79" s="42"/>
      <c r="M79" s="42"/>
      <c r="N79" s="45"/>
      <c r="O79" s="88">
        <f t="shared" si="40"/>
        <v>0</v>
      </c>
      <c r="P79" s="45"/>
      <c r="Q79" s="42"/>
      <c r="R79" s="42"/>
      <c r="S79" s="45"/>
      <c r="T79" s="45"/>
      <c r="U79" s="42"/>
      <c r="V79" s="88">
        <v>0</v>
      </c>
      <c r="W79" s="88"/>
    </row>
    <row r="80" spans="1:23" ht="39.950000000000003" customHeight="1" x14ac:dyDescent="0.25">
      <c r="A80" s="49" t="s">
        <v>192</v>
      </c>
      <c r="B80" s="49" t="s">
        <v>80</v>
      </c>
      <c r="C80" s="49"/>
      <c r="D80" s="32">
        <f>$F$2/5</f>
        <v>0</v>
      </c>
      <c r="E80" s="42"/>
      <c r="F80" s="37">
        <f>IF(H80&lt;&gt;0,0,1)</f>
        <v>1</v>
      </c>
      <c r="G80" s="42"/>
      <c r="H80" s="45"/>
      <c r="I80" s="86">
        <f>IF(H80&lt;&gt;0,IF(H80&lt;D80,1,0),0)</f>
        <v>0</v>
      </c>
      <c r="J80" s="48"/>
      <c r="K80" s="87">
        <f t="shared" si="39"/>
        <v>0</v>
      </c>
      <c r="L80" s="42"/>
      <c r="M80" s="42"/>
      <c r="N80" s="45"/>
      <c r="O80" s="88">
        <f t="shared" si="40"/>
        <v>0</v>
      </c>
      <c r="P80" s="45"/>
      <c r="Q80" s="42"/>
      <c r="R80" s="42"/>
      <c r="S80" s="45"/>
      <c r="T80" s="45"/>
      <c r="U80" s="42"/>
      <c r="V80" s="88">
        <v>0</v>
      </c>
      <c r="W80" s="88"/>
    </row>
    <row r="81" spans="1:23" ht="39.950000000000003" customHeight="1" x14ac:dyDescent="0.25">
      <c r="A81" s="23" t="s">
        <v>60</v>
      </c>
      <c r="B81" s="23" t="s">
        <v>53</v>
      </c>
      <c r="C81" s="23" t="s">
        <v>54</v>
      </c>
      <c r="D81" s="36">
        <f>10*100/65</f>
        <v>15.384615384615385</v>
      </c>
      <c r="E81" s="41"/>
      <c r="F81" s="28">
        <f>(AVERAGE(F82:F90)*$D$81)</f>
        <v>15.384615384615385</v>
      </c>
      <c r="G81" s="41"/>
      <c r="H81" s="44"/>
      <c r="I81" s="28">
        <f>(AVERAGE(I82:I90)*$D$81)</f>
        <v>0</v>
      </c>
      <c r="J81" s="47"/>
      <c r="K81" s="28">
        <f>(AVERAGE(K82:K90)*$D$81)</f>
        <v>0</v>
      </c>
      <c r="L81" s="41"/>
      <c r="M81" s="41"/>
      <c r="N81" s="44"/>
      <c r="O81" s="28">
        <f>AVERAGE(O82:O90)</f>
        <v>0</v>
      </c>
      <c r="P81" s="44"/>
      <c r="Q81" s="41"/>
      <c r="R81" s="41"/>
      <c r="S81" s="44"/>
      <c r="T81" s="44"/>
      <c r="U81" s="41"/>
      <c r="V81" s="28">
        <f>AVERAGE(V82:V90)</f>
        <v>0</v>
      </c>
      <c r="W81" s="28"/>
    </row>
    <row r="82" spans="1:23" ht="39.950000000000003" customHeight="1" x14ac:dyDescent="0.25">
      <c r="A82" s="49" t="s">
        <v>193</v>
      </c>
      <c r="B82" s="49" t="s">
        <v>56</v>
      </c>
      <c r="C82" s="49"/>
      <c r="D82" s="32">
        <v>1</v>
      </c>
      <c r="E82" s="42"/>
      <c r="F82" s="37">
        <f t="shared" ref="F82:F90" si="43">IF(H82&lt;&gt;0,0,1)</f>
        <v>1</v>
      </c>
      <c r="G82" s="42"/>
      <c r="H82" s="45"/>
      <c r="I82" s="86">
        <f t="shared" ref="I82:I90" si="44">IF(H82&lt;&gt;0,IF(H82&lt;D82,1,0),0)</f>
        <v>0</v>
      </c>
      <c r="J82" s="48"/>
      <c r="K82" s="87">
        <f t="shared" ref="K82:K90" si="45">IF(J82&lt;&gt;0,IF(J82&lt;2017,1,0),0)</f>
        <v>0</v>
      </c>
      <c r="L82" s="42"/>
      <c r="M82" s="42"/>
      <c r="N82" s="45"/>
      <c r="O82" s="88">
        <f t="shared" ref="O82:O90" si="46">IF(N82&lt;&gt;0,IF(N82+H82&gt;3*D82,0,IF(N82+H82&gt;D82*2.5,25,IF(N82+H82&gt;D82*2,50,IF(N82+H82&gt;D82*1.5,75,100)))),0)</f>
        <v>0</v>
      </c>
      <c r="P82" s="45"/>
      <c r="Q82" s="42"/>
      <c r="R82" s="42"/>
      <c r="S82" s="45"/>
      <c r="T82" s="45"/>
      <c r="U82" s="42"/>
      <c r="V82" s="88">
        <v>0</v>
      </c>
      <c r="W82" s="88"/>
    </row>
    <row r="83" spans="1:23" ht="39.950000000000003" customHeight="1" x14ac:dyDescent="0.25">
      <c r="A83" s="49" t="s">
        <v>194</v>
      </c>
      <c r="B83" s="49" t="s">
        <v>80</v>
      </c>
      <c r="C83" s="49"/>
      <c r="D83" s="32">
        <f>$F$2/5</f>
        <v>0</v>
      </c>
      <c r="E83" s="42"/>
      <c r="F83" s="37">
        <f t="shared" si="43"/>
        <v>1</v>
      </c>
      <c r="G83" s="42"/>
      <c r="H83" s="45"/>
      <c r="I83" s="86">
        <f t="shared" si="44"/>
        <v>0</v>
      </c>
      <c r="J83" s="48"/>
      <c r="K83" s="87">
        <f t="shared" si="45"/>
        <v>0</v>
      </c>
      <c r="L83" s="42"/>
      <c r="M83" s="42"/>
      <c r="N83" s="45"/>
      <c r="O83" s="88">
        <f t="shared" si="46"/>
        <v>0</v>
      </c>
      <c r="P83" s="45"/>
      <c r="Q83" s="42"/>
      <c r="R83" s="42"/>
      <c r="S83" s="45"/>
      <c r="T83" s="45"/>
      <c r="U83" s="42"/>
      <c r="V83" s="88">
        <v>0</v>
      </c>
      <c r="W83" s="88"/>
    </row>
    <row r="84" spans="1:23" ht="39.950000000000003" customHeight="1" x14ac:dyDescent="0.25">
      <c r="A84" s="49" t="s">
        <v>195</v>
      </c>
      <c r="B84" s="49" t="s">
        <v>56</v>
      </c>
      <c r="C84" s="49"/>
      <c r="D84" s="32">
        <v>1</v>
      </c>
      <c r="E84" s="42"/>
      <c r="F84" s="37">
        <f t="shared" si="43"/>
        <v>1</v>
      </c>
      <c r="G84" s="42"/>
      <c r="H84" s="45"/>
      <c r="I84" s="86">
        <f t="shared" si="44"/>
        <v>0</v>
      </c>
      <c r="J84" s="48"/>
      <c r="K84" s="87">
        <f t="shared" si="45"/>
        <v>0</v>
      </c>
      <c r="L84" s="42"/>
      <c r="M84" s="42"/>
      <c r="N84" s="45"/>
      <c r="O84" s="88">
        <f t="shared" si="46"/>
        <v>0</v>
      </c>
      <c r="P84" s="45"/>
      <c r="Q84" s="42"/>
      <c r="R84" s="42"/>
      <c r="S84" s="45"/>
      <c r="T84" s="45"/>
      <c r="U84" s="42"/>
      <c r="V84" s="88">
        <v>0</v>
      </c>
      <c r="W84" s="88"/>
    </row>
    <row r="85" spans="1:23" ht="39.950000000000003" customHeight="1" x14ac:dyDescent="0.25">
      <c r="A85" s="49" t="s">
        <v>196</v>
      </c>
      <c r="B85" s="49" t="s">
        <v>56</v>
      </c>
      <c r="C85" s="49"/>
      <c r="D85" s="32">
        <v>1</v>
      </c>
      <c r="E85" s="42"/>
      <c r="F85" s="37">
        <f t="shared" si="43"/>
        <v>1</v>
      </c>
      <c r="G85" s="42"/>
      <c r="H85" s="45"/>
      <c r="I85" s="86">
        <f t="shared" si="44"/>
        <v>0</v>
      </c>
      <c r="J85" s="48"/>
      <c r="K85" s="87">
        <f t="shared" si="45"/>
        <v>0</v>
      </c>
      <c r="L85" s="42"/>
      <c r="M85" s="42"/>
      <c r="N85" s="45"/>
      <c r="O85" s="88">
        <f t="shared" si="46"/>
        <v>0</v>
      </c>
      <c r="P85" s="45"/>
      <c r="Q85" s="42"/>
      <c r="R85" s="42"/>
      <c r="S85" s="45"/>
      <c r="T85" s="45"/>
      <c r="U85" s="42"/>
      <c r="V85" s="88">
        <v>0</v>
      </c>
      <c r="W85" s="88"/>
    </row>
    <row r="86" spans="1:23" ht="39.950000000000003" customHeight="1" x14ac:dyDescent="0.25">
      <c r="A86" s="49" t="s">
        <v>197</v>
      </c>
      <c r="B86" s="49" t="s">
        <v>80</v>
      </c>
      <c r="C86" s="49" t="s">
        <v>198</v>
      </c>
      <c r="D86" s="32">
        <f>$F$2/5</f>
        <v>0</v>
      </c>
      <c r="E86" s="42"/>
      <c r="F86" s="37">
        <f t="shared" si="43"/>
        <v>1</v>
      </c>
      <c r="G86" s="42"/>
      <c r="H86" s="45"/>
      <c r="I86" s="86">
        <f t="shared" si="44"/>
        <v>0</v>
      </c>
      <c r="J86" s="48"/>
      <c r="K86" s="87">
        <f t="shared" si="45"/>
        <v>0</v>
      </c>
      <c r="L86" s="42"/>
      <c r="M86" s="42"/>
      <c r="N86" s="45"/>
      <c r="O86" s="88">
        <f t="shared" si="46"/>
        <v>0</v>
      </c>
      <c r="P86" s="45"/>
      <c r="Q86" s="42"/>
      <c r="R86" s="42"/>
      <c r="S86" s="45"/>
      <c r="T86" s="45"/>
      <c r="U86" s="42"/>
      <c r="V86" s="88">
        <v>0</v>
      </c>
      <c r="W86" s="88"/>
    </row>
    <row r="87" spans="1:23" ht="39.950000000000003" customHeight="1" x14ac:dyDescent="0.25">
      <c r="A87" s="49" t="s">
        <v>199</v>
      </c>
      <c r="B87" s="49" t="s">
        <v>58</v>
      </c>
      <c r="C87" s="49"/>
      <c r="D87" s="32">
        <v>1</v>
      </c>
      <c r="E87" s="42"/>
      <c r="F87" s="37">
        <f t="shared" ref="F87" si="47">IF(H87&lt;&gt;0,0,1)</f>
        <v>1</v>
      </c>
      <c r="G87" s="42"/>
      <c r="H87" s="45"/>
      <c r="I87" s="86">
        <f t="shared" ref="I87" si="48">IF(H87&lt;&gt;0,IF(H87&lt;D87,1,0),0)</f>
        <v>0</v>
      </c>
      <c r="J87" s="48"/>
      <c r="K87" s="87">
        <f t="shared" ref="K87" si="49">IF(J87&lt;&gt;0,IF(J87&lt;2017,1,0),0)</f>
        <v>0</v>
      </c>
      <c r="L87" s="42"/>
      <c r="M87" s="42"/>
      <c r="N87" s="45"/>
      <c r="O87" s="88">
        <f t="shared" ref="O87" si="50">IF(N87&lt;&gt;0,IF(N87+H87&gt;3*D87,0,IF(N87+H87&gt;D87*2.5,25,IF(N87+H87&gt;D87*2,50,IF(N87+H87&gt;D87*1.5,75,100)))),0)</f>
        <v>0</v>
      </c>
      <c r="P87" s="45"/>
      <c r="Q87" s="42"/>
      <c r="R87" s="42"/>
      <c r="S87" s="45"/>
      <c r="T87" s="45"/>
      <c r="U87" s="42"/>
      <c r="V87" s="88">
        <v>0</v>
      </c>
      <c r="W87" s="88"/>
    </row>
    <row r="88" spans="1:23" ht="39.950000000000003" customHeight="1" x14ac:dyDescent="0.25">
      <c r="A88" s="49" t="s">
        <v>200</v>
      </c>
      <c r="B88" s="49" t="s">
        <v>80</v>
      </c>
      <c r="C88" s="49"/>
      <c r="D88" s="32">
        <v>1</v>
      </c>
      <c r="E88" s="42"/>
      <c r="F88" s="37">
        <f t="shared" si="43"/>
        <v>1</v>
      </c>
      <c r="G88" s="42"/>
      <c r="H88" s="45"/>
      <c r="I88" s="86">
        <f t="shared" si="44"/>
        <v>0</v>
      </c>
      <c r="J88" s="48"/>
      <c r="K88" s="87">
        <f t="shared" si="45"/>
        <v>0</v>
      </c>
      <c r="L88" s="42"/>
      <c r="M88" s="42"/>
      <c r="N88" s="45"/>
      <c r="O88" s="88">
        <f t="shared" si="46"/>
        <v>0</v>
      </c>
      <c r="P88" s="45"/>
      <c r="Q88" s="42"/>
      <c r="R88" s="42"/>
      <c r="S88" s="45"/>
      <c r="T88" s="45"/>
      <c r="U88" s="42"/>
      <c r="V88" s="88">
        <v>0</v>
      </c>
      <c r="W88" s="88"/>
    </row>
    <row r="89" spans="1:23" ht="39.950000000000003" customHeight="1" x14ac:dyDescent="0.25">
      <c r="A89" s="49" t="s">
        <v>201</v>
      </c>
      <c r="B89" s="49" t="s">
        <v>80</v>
      </c>
      <c r="C89" s="49"/>
      <c r="D89" s="32">
        <v>1</v>
      </c>
      <c r="E89" s="42"/>
      <c r="F89" s="37">
        <f t="shared" si="43"/>
        <v>1</v>
      </c>
      <c r="G89" s="42"/>
      <c r="H89" s="45"/>
      <c r="I89" s="86">
        <f t="shared" si="44"/>
        <v>0</v>
      </c>
      <c r="J89" s="48"/>
      <c r="K89" s="87">
        <f t="shared" si="45"/>
        <v>0</v>
      </c>
      <c r="L89" s="42"/>
      <c r="M89" s="42"/>
      <c r="N89" s="45"/>
      <c r="O89" s="88">
        <f t="shared" si="46"/>
        <v>0</v>
      </c>
      <c r="P89" s="45"/>
      <c r="Q89" s="42"/>
      <c r="R89" s="42"/>
      <c r="S89" s="45"/>
      <c r="T89" s="45"/>
      <c r="U89" s="42"/>
      <c r="V89" s="88">
        <v>0</v>
      </c>
      <c r="W89" s="88"/>
    </row>
    <row r="90" spans="1:23" ht="39.950000000000003" customHeight="1" x14ac:dyDescent="0.25">
      <c r="A90" s="49" t="s">
        <v>202</v>
      </c>
      <c r="B90" s="49" t="s">
        <v>56</v>
      </c>
      <c r="C90" s="49"/>
      <c r="D90" s="32">
        <v>1</v>
      </c>
      <c r="E90" s="42"/>
      <c r="F90" s="37">
        <f t="shared" si="43"/>
        <v>1</v>
      </c>
      <c r="G90" s="42"/>
      <c r="H90" s="45"/>
      <c r="I90" s="86">
        <f t="shared" si="44"/>
        <v>0</v>
      </c>
      <c r="J90" s="48"/>
      <c r="K90" s="87">
        <f t="shared" si="45"/>
        <v>0</v>
      </c>
      <c r="L90" s="42"/>
      <c r="M90" s="42"/>
      <c r="N90" s="45"/>
      <c r="O90" s="88">
        <f t="shared" si="46"/>
        <v>0</v>
      </c>
      <c r="P90" s="45"/>
      <c r="Q90" s="42"/>
      <c r="R90" s="42"/>
      <c r="S90" s="45"/>
      <c r="T90" s="45"/>
      <c r="U90" s="42"/>
      <c r="V90" s="88">
        <v>0</v>
      </c>
      <c r="W90" s="88"/>
    </row>
    <row r="91" spans="1:23" s="2" customFormat="1" ht="24.95" customHeight="1" x14ac:dyDescent="0.25">
      <c r="A91" s="133" t="s">
        <v>203</v>
      </c>
      <c r="B91" s="133"/>
      <c r="C91" s="133"/>
      <c r="D91" s="39">
        <f>D92+D99+D105+D118</f>
        <v>100.00000000000001</v>
      </c>
      <c r="E91" s="40"/>
      <c r="F91" s="27">
        <f>F92+F99+F105+F118</f>
        <v>100.00000000000001</v>
      </c>
      <c r="G91" s="40"/>
      <c r="H91" s="43"/>
      <c r="I91" s="27">
        <f>I92+I99+I105+I118</f>
        <v>0</v>
      </c>
      <c r="J91" s="46"/>
      <c r="K91" s="27">
        <f>K92+K99+K105+K118</f>
        <v>0</v>
      </c>
      <c r="L91" s="40"/>
      <c r="M91" s="40"/>
      <c r="N91" s="43"/>
      <c r="O91" s="27">
        <f>AVERAGE(O92,O99,O105,O118)</f>
        <v>0</v>
      </c>
      <c r="P91" s="43"/>
      <c r="Q91" s="40"/>
      <c r="R91" s="40"/>
      <c r="S91" s="43"/>
      <c r="T91" s="43"/>
      <c r="U91" s="40"/>
      <c r="V91" s="27">
        <f>AVERAGE(V92,V99,V105,V118)</f>
        <v>0</v>
      </c>
      <c r="W91" s="27"/>
    </row>
    <row r="92" spans="1:23" ht="39.950000000000003" customHeight="1" x14ac:dyDescent="0.25">
      <c r="A92" s="23" t="s">
        <v>52</v>
      </c>
      <c r="B92" s="23" t="s">
        <v>53</v>
      </c>
      <c r="C92" s="23" t="s">
        <v>54</v>
      </c>
      <c r="D92" s="36">
        <f>40*100/85</f>
        <v>47.058823529411768</v>
      </c>
      <c r="E92" s="41"/>
      <c r="F92" s="28">
        <f>(AVERAGE(F93:F98)*$D$92)</f>
        <v>47.058823529411768</v>
      </c>
      <c r="G92" s="41"/>
      <c r="H92" s="44"/>
      <c r="I92" s="28">
        <f>(AVERAGE(I93:I98)*$D$92)</f>
        <v>0</v>
      </c>
      <c r="J92" s="47"/>
      <c r="K92" s="28">
        <f>(AVERAGE(K93:K98)*$D$92)</f>
        <v>0</v>
      </c>
      <c r="L92" s="41"/>
      <c r="M92" s="41"/>
      <c r="N92" s="44"/>
      <c r="O92" s="28">
        <f>AVERAGE(O93:O98)</f>
        <v>0</v>
      </c>
      <c r="P92" s="44"/>
      <c r="Q92" s="41"/>
      <c r="R92" s="41"/>
      <c r="S92" s="44"/>
      <c r="T92" s="44"/>
      <c r="U92" s="41"/>
      <c r="V92" s="28">
        <f>AVERAGE(V93:V98)</f>
        <v>0</v>
      </c>
      <c r="W92" s="28"/>
    </row>
    <row r="93" spans="1:23" ht="39.950000000000003" customHeight="1" x14ac:dyDescent="0.25">
      <c r="A93" s="49" t="s">
        <v>204</v>
      </c>
      <c r="B93" s="49" t="s">
        <v>56</v>
      </c>
      <c r="C93" s="49"/>
      <c r="D93" s="32">
        <v>1</v>
      </c>
      <c r="E93" s="42"/>
      <c r="F93" s="37">
        <f t="shared" ref="F93:F98" si="51">IF(H93&lt;&gt;0,0,1)</f>
        <v>1</v>
      </c>
      <c r="G93" s="42"/>
      <c r="H93" s="45"/>
      <c r="I93" s="86">
        <f t="shared" ref="I93:I98" si="52">IF(H93&lt;&gt;0,IF(H93&lt;D93,1,0),0)</f>
        <v>0</v>
      </c>
      <c r="J93" s="48"/>
      <c r="K93" s="87">
        <f t="shared" ref="K93:K98" si="53">IF(J93&lt;&gt;0,IF(J93&lt;2017,1,0),0)</f>
        <v>0</v>
      </c>
      <c r="L93" s="42"/>
      <c r="M93" s="42"/>
      <c r="N93" s="45"/>
      <c r="O93" s="88">
        <f>IF(N93&lt;&gt;0,IF(N93+H93&gt;3*D93,0,IF(N93+H93&gt;D93*2.5,25,IF(N93+H93&gt;D93*2,50,IF(N93+H93&gt;D93*1.5,75,100)))),0)</f>
        <v>0</v>
      </c>
      <c r="P93" s="45"/>
      <c r="Q93" s="42"/>
      <c r="R93" s="42"/>
      <c r="S93" s="45"/>
      <c r="T93" s="45"/>
      <c r="U93" s="42"/>
      <c r="V93" s="88">
        <v>0</v>
      </c>
      <c r="W93" s="88"/>
    </row>
    <row r="94" spans="1:23" ht="39.950000000000003" customHeight="1" x14ac:dyDescent="0.25">
      <c r="A94" s="49" t="s">
        <v>205</v>
      </c>
      <c r="B94" s="49" t="s">
        <v>56</v>
      </c>
      <c r="C94" s="49" t="s">
        <v>206</v>
      </c>
      <c r="D94" s="32">
        <v>1</v>
      </c>
      <c r="E94" s="42"/>
      <c r="F94" s="37">
        <f t="shared" si="51"/>
        <v>1</v>
      </c>
      <c r="G94" s="42"/>
      <c r="H94" s="45"/>
      <c r="I94" s="86">
        <f t="shared" si="52"/>
        <v>0</v>
      </c>
      <c r="J94" s="48"/>
      <c r="K94" s="87">
        <f t="shared" si="53"/>
        <v>0</v>
      </c>
      <c r="L94" s="42"/>
      <c r="M94" s="42"/>
      <c r="N94" s="45"/>
      <c r="O94" s="88">
        <f t="shared" ref="O94:O95" si="54">IF(N94&lt;&gt;0,IF(N94+H94&gt;3*D94,0,IF(N94+H94&gt;D94*2.5,25,IF(N94+H94&gt;D94*2,50,IF(N94+H94&gt;D94*1.5,75,100)))),0)</f>
        <v>0</v>
      </c>
      <c r="P94" s="45"/>
      <c r="Q94" s="42"/>
      <c r="R94" s="42"/>
      <c r="S94" s="45"/>
      <c r="T94" s="45"/>
      <c r="U94" s="42"/>
      <c r="V94" s="88">
        <v>0</v>
      </c>
      <c r="W94" s="88"/>
    </row>
    <row r="95" spans="1:23" ht="39.950000000000003" customHeight="1" x14ac:dyDescent="0.25">
      <c r="A95" s="49" t="s">
        <v>207</v>
      </c>
      <c r="B95" s="49" t="s">
        <v>56</v>
      </c>
      <c r="C95" s="49" t="s">
        <v>208</v>
      </c>
      <c r="D95" s="32">
        <v>1</v>
      </c>
      <c r="E95" s="42"/>
      <c r="F95" s="37">
        <f t="shared" si="51"/>
        <v>1</v>
      </c>
      <c r="G95" s="42"/>
      <c r="H95" s="45"/>
      <c r="I95" s="86">
        <f t="shared" si="52"/>
        <v>0</v>
      </c>
      <c r="J95" s="48"/>
      <c r="K95" s="87">
        <f t="shared" si="53"/>
        <v>0</v>
      </c>
      <c r="L95" s="42"/>
      <c r="M95" s="42"/>
      <c r="N95" s="45"/>
      <c r="O95" s="88">
        <f t="shared" si="54"/>
        <v>0</v>
      </c>
      <c r="P95" s="45"/>
      <c r="Q95" s="42"/>
      <c r="R95" s="42"/>
      <c r="S95" s="45"/>
      <c r="T95" s="45"/>
      <c r="U95" s="42"/>
      <c r="V95" s="88">
        <v>0</v>
      </c>
      <c r="W95" s="88"/>
    </row>
    <row r="96" spans="1:23" ht="39.950000000000003" customHeight="1" x14ac:dyDescent="0.25">
      <c r="A96" s="49" t="s">
        <v>209</v>
      </c>
      <c r="B96" s="49" t="s">
        <v>56</v>
      </c>
      <c r="C96" s="49" t="s">
        <v>210</v>
      </c>
      <c r="D96" s="32">
        <v>1</v>
      </c>
      <c r="E96" s="42"/>
      <c r="F96" s="37">
        <f t="shared" si="51"/>
        <v>1</v>
      </c>
      <c r="G96" s="42"/>
      <c r="H96" s="45"/>
      <c r="I96" s="86">
        <f t="shared" si="52"/>
        <v>0</v>
      </c>
      <c r="J96" s="48"/>
      <c r="K96" s="87">
        <f t="shared" si="53"/>
        <v>0</v>
      </c>
      <c r="L96" s="42"/>
      <c r="M96" s="42"/>
      <c r="N96" s="45"/>
      <c r="O96" s="88">
        <f>IF(N96&lt;&gt;0,IF(N96+H96&gt;3*D96,0,IF(N96+H96&gt;D96*2.5,25,IF(N96+H96&gt;D96*2,50,IF(N96+H96&gt;D96*1.5,75,100)))),0)</f>
        <v>0</v>
      </c>
      <c r="P96" s="45"/>
      <c r="Q96" s="42"/>
      <c r="R96" s="42"/>
      <c r="S96" s="45"/>
      <c r="T96" s="45"/>
      <c r="U96" s="42"/>
      <c r="V96" s="88">
        <v>0</v>
      </c>
      <c r="W96" s="88"/>
    </row>
    <row r="97" spans="1:23" ht="39.950000000000003" customHeight="1" x14ac:dyDescent="0.25">
      <c r="A97" s="49" t="s">
        <v>211</v>
      </c>
      <c r="B97" s="49" t="s">
        <v>56</v>
      </c>
      <c r="C97" s="49" t="s">
        <v>212</v>
      </c>
      <c r="D97" s="32">
        <v>1</v>
      </c>
      <c r="E97" s="42"/>
      <c r="F97" s="37">
        <f t="shared" si="51"/>
        <v>1</v>
      </c>
      <c r="G97" s="42"/>
      <c r="H97" s="45"/>
      <c r="I97" s="86">
        <f t="shared" si="52"/>
        <v>0</v>
      </c>
      <c r="J97" s="48"/>
      <c r="K97" s="87">
        <f t="shared" si="53"/>
        <v>0</v>
      </c>
      <c r="L97" s="42"/>
      <c r="M97" s="42"/>
      <c r="N97" s="45"/>
      <c r="O97" s="88">
        <f t="shared" ref="O97:O98" si="55">IF(N97&lt;&gt;0,IF(N97+H97&gt;3*D97,0,IF(N97+H97&gt;D97*2.5,25,IF(N97+H97&gt;D97*2,50,IF(N97+H97&gt;D97*1.5,75,100)))),0)</f>
        <v>0</v>
      </c>
      <c r="P97" s="45"/>
      <c r="Q97" s="42"/>
      <c r="R97" s="42"/>
      <c r="S97" s="45"/>
      <c r="T97" s="45"/>
      <c r="U97" s="42"/>
      <c r="V97" s="88">
        <v>0</v>
      </c>
      <c r="W97" s="88"/>
    </row>
    <row r="98" spans="1:23" ht="39.950000000000003" customHeight="1" x14ac:dyDescent="0.25">
      <c r="A98" s="49" t="s">
        <v>213</v>
      </c>
      <c r="B98" s="49" t="s">
        <v>56</v>
      </c>
      <c r="C98" s="49"/>
      <c r="D98" s="32">
        <v>1</v>
      </c>
      <c r="E98" s="42"/>
      <c r="F98" s="37">
        <f t="shared" si="51"/>
        <v>1</v>
      </c>
      <c r="G98" s="42"/>
      <c r="H98" s="45"/>
      <c r="I98" s="86">
        <f t="shared" si="52"/>
        <v>0</v>
      </c>
      <c r="J98" s="48"/>
      <c r="K98" s="87">
        <f t="shared" si="53"/>
        <v>0</v>
      </c>
      <c r="L98" s="42"/>
      <c r="M98" s="42"/>
      <c r="N98" s="45"/>
      <c r="O98" s="88">
        <f t="shared" si="55"/>
        <v>0</v>
      </c>
      <c r="P98" s="45"/>
      <c r="Q98" s="42"/>
      <c r="R98" s="42"/>
      <c r="S98" s="45"/>
      <c r="T98" s="45"/>
      <c r="U98" s="42"/>
      <c r="V98" s="88">
        <v>0</v>
      </c>
      <c r="W98" s="88"/>
    </row>
    <row r="99" spans="1:23" ht="39.950000000000003" customHeight="1" x14ac:dyDescent="0.25">
      <c r="A99" s="23" t="s">
        <v>72</v>
      </c>
      <c r="B99" s="23" t="s">
        <v>53</v>
      </c>
      <c r="C99" s="23" t="s">
        <v>54</v>
      </c>
      <c r="D99" s="36">
        <f>15*100/85</f>
        <v>17.647058823529413</v>
      </c>
      <c r="E99" s="41"/>
      <c r="F99" s="28">
        <f>(AVERAGE(F100:F104)*$D$99)</f>
        <v>17.647058823529413</v>
      </c>
      <c r="G99" s="41"/>
      <c r="H99" s="44"/>
      <c r="I99" s="28">
        <f>(AVERAGE(I100:I104)*$D$99)</f>
        <v>0</v>
      </c>
      <c r="J99" s="47"/>
      <c r="K99" s="28">
        <f>(AVERAGE(K100:K104)*$D$99)</f>
        <v>0</v>
      </c>
      <c r="L99" s="41"/>
      <c r="M99" s="41"/>
      <c r="N99" s="44"/>
      <c r="O99" s="28">
        <f>AVERAGE(O100:O104)</f>
        <v>0</v>
      </c>
      <c r="P99" s="44"/>
      <c r="Q99" s="41"/>
      <c r="R99" s="41"/>
      <c r="S99" s="44"/>
      <c r="T99" s="44"/>
      <c r="U99" s="41"/>
      <c r="V99" s="28">
        <f>AVERAGE(V100:V104)</f>
        <v>0</v>
      </c>
      <c r="W99" s="28"/>
    </row>
    <row r="100" spans="1:23" ht="39.950000000000003" customHeight="1" x14ac:dyDescent="0.25">
      <c r="A100" s="49" t="s">
        <v>214</v>
      </c>
      <c r="B100" s="49" t="s">
        <v>80</v>
      </c>
      <c r="C100" s="49"/>
      <c r="D100" s="32">
        <f>$F$2/5</f>
        <v>0</v>
      </c>
      <c r="E100" s="42"/>
      <c r="F100" s="37">
        <f>IF(H100&lt;&gt;0,0,1)</f>
        <v>1</v>
      </c>
      <c r="G100" s="42"/>
      <c r="H100" s="45"/>
      <c r="I100" s="86">
        <f>IF(H100&lt;&gt;0,IF(H100&lt;D100,1,0),0)</f>
        <v>0</v>
      </c>
      <c r="J100" s="48"/>
      <c r="K100" s="87">
        <f>IF(J100&lt;&gt;0,IF(J100&lt;2017,1,0),0)</f>
        <v>0</v>
      </c>
      <c r="L100" s="42"/>
      <c r="M100" s="42"/>
      <c r="N100" s="45"/>
      <c r="O100" s="88">
        <f>IF(N100&lt;&gt;0,IF(N100+H100&gt;3*D100,0,IF(N100+H100&gt;D100*2.5,25,IF(N100+H100&gt;D100*2,50,IF(N100+H100&gt;D100*1.5,75,100)))),0)</f>
        <v>0</v>
      </c>
      <c r="P100" s="45"/>
      <c r="Q100" s="42"/>
      <c r="R100" s="42"/>
      <c r="S100" s="45"/>
      <c r="T100" s="45"/>
      <c r="U100" s="42"/>
      <c r="V100" s="88">
        <v>0</v>
      </c>
      <c r="W100" s="88"/>
    </row>
    <row r="101" spans="1:23" ht="39.950000000000003" customHeight="1" x14ac:dyDescent="0.25">
      <c r="A101" s="49" t="s">
        <v>215</v>
      </c>
      <c r="B101" s="49" t="s">
        <v>80</v>
      </c>
      <c r="C101" s="49" t="s">
        <v>216</v>
      </c>
      <c r="D101" s="32">
        <f>$F$2/5</f>
        <v>0</v>
      </c>
      <c r="E101" s="42"/>
      <c r="F101" s="37">
        <f>IF(H101&lt;&gt;0,0,1)</f>
        <v>1</v>
      </c>
      <c r="G101" s="42"/>
      <c r="H101" s="45"/>
      <c r="I101" s="86">
        <f>IF(H101&lt;&gt;0,IF(H101&lt;D101,1,0),0)</f>
        <v>0</v>
      </c>
      <c r="J101" s="48"/>
      <c r="K101" s="87">
        <f>IF(J101&lt;&gt;0,IF(J101&lt;2017,1,0),0)</f>
        <v>0</v>
      </c>
      <c r="L101" s="42"/>
      <c r="M101" s="42"/>
      <c r="N101" s="45"/>
      <c r="O101" s="88">
        <f t="shared" ref="O101:O102" si="56">IF(N101&lt;&gt;0,IF(N101+H101&gt;3*D101,0,IF(N101+H101&gt;D101*2.5,25,IF(N101+H101&gt;D101*2,50,IF(N101+H101&gt;D101*1.5,75,100)))),0)</f>
        <v>0</v>
      </c>
      <c r="P101" s="45"/>
      <c r="Q101" s="42"/>
      <c r="R101" s="42"/>
      <c r="S101" s="45"/>
      <c r="T101" s="45"/>
      <c r="U101" s="42"/>
      <c r="V101" s="88">
        <v>0</v>
      </c>
      <c r="W101" s="88"/>
    </row>
    <row r="102" spans="1:23" ht="39.950000000000003" customHeight="1" x14ac:dyDescent="0.25">
      <c r="A102" s="49" t="s">
        <v>217</v>
      </c>
      <c r="B102" s="49" t="s">
        <v>56</v>
      </c>
      <c r="C102" s="49" t="s">
        <v>218</v>
      </c>
      <c r="D102" s="32">
        <v>1</v>
      </c>
      <c r="E102" s="42"/>
      <c r="F102" s="37">
        <f>IF(H102&lt;&gt;0,0,1)</f>
        <v>1</v>
      </c>
      <c r="G102" s="42"/>
      <c r="H102" s="45"/>
      <c r="I102" s="86">
        <f>IF(H102&lt;&gt;0,IF(H102&lt;D102,1,0),0)</f>
        <v>0</v>
      </c>
      <c r="J102" s="48"/>
      <c r="K102" s="87">
        <f>IF(J102&lt;&gt;0,IF(J102&lt;2017,1,0),0)</f>
        <v>0</v>
      </c>
      <c r="L102" s="42"/>
      <c r="M102" s="42"/>
      <c r="N102" s="45"/>
      <c r="O102" s="88">
        <f t="shared" si="56"/>
        <v>0</v>
      </c>
      <c r="P102" s="45"/>
      <c r="Q102" s="42"/>
      <c r="R102" s="42"/>
      <c r="S102" s="45"/>
      <c r="T102" s="45"/>
      <c r="U102" s="42"/>
      <c r="V102" s="88">
        <v>0</v>
      </c>
      <c r="W102" s="88"/>
    </row>
    <row r="103" spans="1:23" ht="39.950000000000003" customHeight="1" x14ac:dyDescent="0.25">
      <c r="A103" s="49" t="s">
        <v>219</v>
      </c>
      <c r="B103" s="49" t="s">
        <v>56</v>
      </c>
      <c r="C103" s="49" t="s">
        <v>220</v>
      </c>
      <c r="D103" s="32">
        <v>1</v>
      </c>
      <c r="E103" s="42"/>
      <c r="F103" s="37">
        <f>IF(H103&lt;&gt;0,0,1)</f>
        <v>1</v>
      </c>
      <c r="G103" s="42"/>
      <c r="H103" s="45"/>
      <c r="I103" s="86">
        <f>IF(H103&lt;&gt;0,IF(H103&lt;D103,1,0),0)</f>
        <v>0</v>
      </c>
      <c r="J103" s="48"/>
      <c r="K103" s="87">
        <f>IF(J103&lt;&gt;0,IF(J103&lt;2017,1,0),0)</f>
        <v>0</v>
      </c>
      <c r="L103" s="42"/>
      <c r="M103" s="42"/>
      <c r="N103" s="45"/>
      <c r="O103" s="88">
        <f>IF(N103&lt;&gt;0,IF(N103+H103&gt;3*D103,0,IF(N103+H103&gt;D103*2.5,25,IF(N103+H103&gt;D103*2,50,IF(N103+H103&gt;D103*1.5,75,100)))),0)</f>
        <v>0</v>
      </c>
      <c r="P103" s="45"/>
      <c r="Q103" s="42"/>
      <c r="R103" s="42"/>
      <c r="S103" s="45"/>
      <c r="T103" s="45"/>
      <c r="U103" s="42"/>
      <c r="V103" s="88">
        <v>0</v>
      </c>
      <c r="W103" s="88"/>
    </row>
    <row r="104" spans="1:23" ht="39.950000000000003" customHeight="1" x14ac:dyDescent="0.25">
      <c r="A104" s="49" t="s">
        <v>221</v>
      </c>
      <c r="B104" s="49" t="s">
        <v>80</v>
      </c>
      <c r="C104" s="49" t="s">
        <v>222</v>
      </c>
      <c r="D104" s="32">
        <f>$F$2/5</f>
        <v>0</v>
      </c>
      <c r="E104" s="42"/>
      <c r="F104" s="37">
        <f>IF(H104&lt;&gt;0,0,1)</f>
        <v>1</v>
      </c>
      <c r="G104" s="42"/>
      <c r="H104" s="45"/>
      <c r="I104" s="86">
        <f>IF(H104&lt;&gt;0,IF(H104&lt;D104,1,0),0)</f>
        <v>0</v>
      </c>
      <c r="J104" s="48"/>
      <c r="K104" s="87">
        <f>IF(J104&lt;&gt;0,IF(J104&lt;2017,1,0),0)</f>
        <v>0</v>
      </c>
      <c r="L104" s="42"/>
      <c r="M104" s="42"/>
      <c r="N104" s="45"/>
      <c r="O104" s="88">
        <f t="shared" ref="O104" si="57">IF(N104&lt;&gt;0,IF(N104+H104&gt;3*D104,0,IF(N104+H104&gt;D104*2.5,25,IF(N104+H104&gt;D104*2,50,IF(N104+H104&gt;D104*1.5,75,100)))),0)</f>
        <v>0</v>
      </c>
      <c r="P104" s="45"/>
      <c r="Q104" s="42"/>
      <c r="R104" s="42"/>
      <c r="S104" s="45"/>
      <c r="T104" s="45"/>
      <c r="U104" s="42"/>
      <c r="V104" s="88">
        <v>0</v>
      </c>
      <c r="W104" s="88"/>
    </row>
    <row r="105" spans="1:23" ht="39.950000000000003" customHeight="1" x14ac:dyDescent="0.25">
      <c r="A105" s="23" t="s">
        <v>60</v>
      </c>
      <c r="B105" s="23" t="s">
        <v>53</v>
      </c>
      <c r="C105" s="23" t="s">
        <v>54</v>
      </c>
      <c r="D105" s="36">
        <f>10*100/85</f>
        <v>11.764705882352942</v>
      </c>
      <c r="E105" s="41"/>
      <c r="F105" s="28">
        <f>(AVERAGE(F106:F117)*$D$105)</f>
        <v>11.764705882352942</v>
      </c>
      <c r="G105" s="41"/>
      <c r="H105" s="44"/>
      <c r="I105" s="28">
        <f>(AVERAGE(I106:I117)*$D$105)</f>
        <v>0</v>
      </c>
      <c r="J105" s="47"/>
      <c r="K105" s="28">
        <f>(AVERAGE(K106:K117)*$D$105)</f>
        <v>0</v>
      </c>
      <c r="L105" s="41"/>
      <c r="M105" s="41"/>
      <c r="N105" s="44"/>
      <c r="O105" s="28">
        <f>AVERAGE(O106:O117)</f>
        <v>0</v>
      </c>
      <c r="P105" s="44"/>
      <c r="Q105" s="41"/>
      <c r="R105" s="41"/>
      <c r="S105" s="44"/>
      <c r="T105" s="44"/>
      <c r="U105" s="41"/>
      <c r="V105" s="28">
        <f>AVERAGE(V106:V117)</f>
        <v>0</v>
      </c>
      <c r="W105" s="28"/>
    </row>
    <row r="106" spans="1:23" ht="39.950000000000003" customHeight="1" x14ac:dyDescent="0.25">
      <c r="A106" s="49" t="s">
        <v>223</v>
      </c>
      <c r="B106" s="49" t="s">
        <v>80</v>
      </c>
      <c r="C106" s="49"/>
      <c r="D106" s="32">
        <f>$F$2/5</f>
        <v>0</v>
      </c>
      <c r="E106" s="42"/>
      <c r="F106" s="37">
        <f t="shared" ref="F106:F117" si="58">IF(H106&lt;&gt;0,0,1)</f>
        <v>1</v>
      </c>
      <c r="G106" s="42"/>
      <c r="H106" s="45"/>
      <c r="I106" s="86">
        <f t="shared" ref="I106:I117" si="59">IF(H106&lt;&gt;0,IF(H106&lt;D106,1,0),0)</f>
        <v>0</v>
      </c>
      <c r="J106" s="48"/>
      <c r="K106" s="87">
        <f t="shared" ref="K106:K117" si="60">IF(J106&lt;&gt;0,IF(J106&lt;2017,1,0),0)</f>
        <v>0</v>
      </c>
      <c r="L106" s="42"/>
      <c r="M106" s="42"/>
      <c r="N106" s="45"/>
      <c r="O106" s="88">
        <f>IF(N106&lt;&gt;0,IF(N106+H106&gt;3*D106,0,IF(N106+H106&gt;D106*2.5,25,IF(N106+H106&gt;D106*2,50,IF(N106+H106&gt;D106*1.5,75,100)))),0)</f>
        <v>0</v>
      </c>
      <c r="P106" s="45"/>
      <c r="Q106" s="42"/>
      <c r="R106" s="42"/>
      <c r="S106" s="45"/>
      <c r="T106" s="45"/>
      <c r="U106" s="42"/>
      <c r="V106" s="88">
        <v>0</v>
      </c>
      <c r="W106" s="88"/>
    </row>
    <row r="107" spans="1:23" ht="39.950000000000003" customHeight="1" x14ac:dyDescent="0.25">
      <c r="A107" s="49" t="s">
        <v>224</v>
      </c>
      <c r="B107" s="49" t="s">
        <v>80</v>
      </c>
      <c r="C107" s="49" t="s">
        <v>225</v>
      </c>
      <c r="D107" s="32">
        <f>$F$2/5</f>
        <v>0</v>
      </c>
      <c r="E107" s="42"/>
      <c r="F107" s="37">
        <f t="shared" si="58"/>
        <v>1</v>
      </c>
      <c r="G107" s="42"/>
      <c r="H107" s="45"/>
      <c r="I107" s="86">
        <f t="shared" si="59"/>
        <v>0</v>
      </c>
      <c r="J107" s="48"/>
      <c r="K107" s="87">
        <f t="shared" si="60"/>
        <v>0</v>
      </c>
      <c r="L107" s="42"/>
      <c r="M107" s="42"/>
      <c r="N107" s="45"/>
      <c r="O107" s="88">
        <f>IF(N107&lt;&gt;0,IF(N107+H107&gt;3*D107,0,IF(N107+H107&gt;D107*2.5,25,IF(N107+H107&gt;D107*2,50,IF(N107+H107&gt;D107*1.5,75,100)))),0)</f>
        <v>0</v>
      </c>
      <c r="P107" s="45"/>
      <c r="Q107" s="42"/>
      <c r="R107" s="42"/>
      <c r="S107" s="45"/>
      <c r="T107" s="45"/>
      <c r="U107" s="42"/>
      <c r="V107" s="88">
        <v>0</v>
      </c>
      <c r="W107" s="88"/>
    </row>
    <row r="108" spans="1:23" ht="39.950000000000003" customHeight="1" x14ac:dyDescent="0.25">
      <c r="A108" s="49" t="s">
        <v>226</v>
      </c>
      <c r="B108" s="49" t="s">
        <v>80</v>
      </c>
      <c r="C108" s="49" t="s">
        <v>225</v>
      </c>
      <c r="D108" s="32">
        <f>$F$2/5</f>
        <v>0</v>
      </c>
      <c r="E108" s="42"/>
      <c r="F108" s="37">
        <f t="shared" si="58"/>
        <v>1</v>
      </c>
      <c r="G108" s="42"/>
      <c r="H108" s="45"/>
      <c r="I108" s="86">
        <f t="shared" si="59"/>
        <v>0</v>
      </c>
      <c r="J108" s="48"/>
      <c r="K108" s="87">
        <f t="shared" si="60"/>
        <v>0</v>
      </c>
      <c r="L108" s="42"/>
      <c r="M108" s="42"/>
      <c r="N108" s="45"/>
      <c r="O108" s="88">
        <f t="shared" ref="O108:O109" si="61">IF(N108&lt;&gt;0,IF(N108+H108&gt;3*D108,0,IF(N108+H108&gt;D108*2.5,25,IF(N108+H108&gt;D108*2,50,IF(N108+H108&gt;D108*1.5,75,100)))),0)</f>
        <v>0</v>
      </c>
      <c r="P108" s="45"/>
      <c r="Q108" s="42"/>
      <c r="R108" s="42"/>
      <c r="S108" s="45"/>
      <c r="T108" s="45"/>
      <c r="U108" s="42"/>
      <c r="V108" s="88">
        <v>0</v>
      </c>
      <c r="W108" s="88"/>
    </row>
    <row r="109" spans="1:23" ht="39.950000000000003" customHeight="1" x14ac:dyDescent="0.25">
      <c r="A109" s="49" t="s">
        <v>227</v>
      </c>
      <c r="B109" s="49" t="s">
        <v>80</v>
      </c>
      <c r="C109" s="49"/>
      <c r="D109" s="32">
        <f>$F$2/5</f>
        <v>0</v>
      </c>
      <c r="E109" s="42"/>
      <c r="F109" s="37">
        <f t="shared" si="58"/>
        <v>1</v>
      </c>
      <c r="G109" s="42"/>
      <c r="H109" s="45"/>
      <c r="I109" s="86">
        <f t="shared" si="59"/>
        <v>0</v>
      </c>
      <c r="J109" s="48"/>
      <c r="K109" s="87">
        <f t="shared" si="60"/>
        <v>0</v>
      </c>
      <c r="L109" s="42"/>
      <c r="M109" s="42"/>
      <c r="N109" s="45"/>
      <c r="O109" s="88">
        <f t="shared" si="61"/>
        <v>0</v>
      </c>
      <c r="P109" s="45"/>
      <c r="Q109" s="42"/>
      <c r="R109" s="42"/>
      <c r="S109" s="45"/>
      <c r="T109" s="45"/>
      <c r="U109" s="42"/>
      <c r="V109" s="88">
        <v>0</v>
      </c>
      <c r="W109" s="88"/>
    </row>
    <row r="110" spans="1:23" ht="39.950000000000003" customHeight="1" x14ac:dyDescent="0.25">
      <c r="A110" s="49" t="s">
        <v>228</v>
      </c>
      <c r="B110" s="49" t="s">
        <v>80</v>
      </c>
      <c r="C110" s="49"/>
      <c r="D110" s="32">
        <f>$F$2/5</f>
        <v>0</v>
      </c>
      <c r="E110" s="42"/>
      <c r="F110" s="37">
        <f t="shared" si="58"/>
        <v>1</v>
      </c>
      <c r="G110" s="42"/>
      <c r="H110" s="45"/>
      <c r="I110" s="86">
        <f t="shared" si="59"/>
        <v>0</v>
      </c>
      <c r="J110" s="48"/>
      <c r="K110" s="87">
        <f t="shared" si="60"/>
        <v>0</v>
      </c>
      <c r="L110" s="42"/>
      <c r="M110" s="42"/>
      <c r="N110" s="45"/>
      <c r="O110" s="88">
        <f>IF(N110&lt;&gt;0,IF(N110+H110&gt;3*D110,0,IF(N110+H110&gt;D110*2.5,25,IF(N110+H110&gt;D110*2,50,IF(N110+H110&gt;D110*1.5,75,100)))),0)</f>
        <v>0</v>
      </c>
      <c r="P110" s="45"/>
      <c r="Q110" s="42"/>
      <c r="R110" s="42"/>
      <c r="S110" s="45"/>
      <c r="T110" s="45"/>
      <c r="U110" s="42"/>
      <c r="V110" s="88">
        <v>0</v>
      </c>
      <c r="W110" s="88"/>
    </row>
    <row r="111" spans="1:23" ht="39.950000000000003" customHeight="1" x14ac:dyDescent="0.25">
      <c r="A111" s="49" t="s">
        <v>229</v>
      </c>
      <c r="B111" s="49" t="s">
        <v>56</v>
      </c>
      <c r="C111" s="49" t="s">
        <v>230</v>
      </c>
      <c r="D111" s="32">
        <v>1</v>
      </c>
      <c r="E111" s="42"/>
      <c r="F111" s="37">
        <f t="shared" si="58"/>
        <v>1</v>
      </c>
      <c r="G111" s="42"/>
      <c r="H111" s="45"/>
      <c r="I111" s="86">
        <f t="shared" si="59"/>
        <v>0</v>
      </c>
      <c r="J111" s="48"/>
      <c r="K111" s="87">
        <f t="shared" si="60"/>
        <v>0</v>
      </c>
      <c r="L111" s="42"/>
      <c r="M111" s="42"/>
      <c r="N111" s="45"/>
      <c r="O111" s="88">
        <f t="shared" ref="O111" si="62">IF(N111&lt;&gt;0,IF(N111+H111&gt;3*D111,0,IF(N111+H111&gt;D111*2.5,25,IF(N111+H111&gt;D111*2,50,IF(N111+H111&gt;D111*1.5,75,100)))),0)</f>
        <v>0</v>
      </c>
      <c r="P111" s="45"/>
      <c r="Q111" s="42"/>
      <c r="R111" s="42"/>
      <c r="S111" s="45"/>
      <c r="T111" s="45"/>
      <c r="U111" s="42"/>
      <c r="V111" s="88">
        <v>0</v>
      </c>
      <c r="W111" s="88"/>
    </row>
    <row r="112" spans="1:23" ht="39.950000000000003" customHeight="1" x14ac:dyDescent="0.25">
      <c r="A112" s="49" t="s">
        <v>231</v>
      </c>
      <c r="B112" s="49" t="s">
        <v>80</v>
      </c>
      <c r="C112" s="49" t="s">
        <v>232</v>
      </c>
      <c r="D112" s="32">
        <f>$F$2/5</f>
        <v>0</v>
      </c>
      <c r="E112" s="42"/>
      <c r="F112" s="37">
        <f t="shared" si="58"/>
        <v>1</v>
      </c>
      <c r="G112" s="42"/>
      <c r="H112" s="45"/>
      <c r="I112" s="86">
        <f t="shared" si="59"/>
        <v>0</v>
      </c>
      <c r="J112" s="48"/>
      <c r="K112" s="87">
        <f t="shared" si="60"/>
        <v>0</v>
      </c>
      <c r="L112" s="42"/>
      <c r="M112" s="42"/>
      <c r="N112" s="45"/>
      <c r="O112" s="88">
        <f>IF(N112&lt;&gt;0,IF(N112+H112&gt;3*D112,0,IF(N112+H112&gt;D112*2.5,25,IF(N112+H112&gt;D112*2,50,IF(N112+H112&gt;D112*1.5,75,100)))),0)</f>
        <v>0</v>
      </c>
      <c r="P112" s="45"/>
      <c r="Q112" s="42"/>
      <c r="R112" s="42"/>
      <c r="S112" s="45"/>
      <c r="T112" s="45"/>
      <c r="U112" s="42"/>
      <c r="V112" s="88">
        <v>0</v>
      </c>
      <c r="W112" s="88"/>
    </row>
    <row r="113" spans="1:23" ht="39.950000000000003" customHeight="1" x14ac:dyDescent="0.25">
      <c r="A113" s="49" t="s">
        <v>233</v>
      </c>
      <c r="B113" s="49" t="s">
        <v>80</v>
      </c>
      <c r="C113" s="49"/>
      <c r="D113" s="32">
        <f>$F$2/5</f>
        <v>0</v>
      </c>
      <c r="E113" s="42"/>
      <c r="F113" s="37">
        <f t="shared" si="58"/>
        <v>1</v>
      </c>
      <c r="G113" s="42"/>
      <c r="H113" s="45"/>
      <c r="I113" s="86">
        <f t="shared" si="59"/>
        <v>0</v>
      </c>
      <c r="J113" s="48"/>
      <c r="K113" s="87">
        <f t="shared" si="60"/>
        <v>0</v>
      </c>
      <c r="L113" s="42"/>
      <c r="M113" s="42"/>
      <c r="N113" s="45"/>
      <c r="O113" s="88">
        <f>IF(N113&lt;&gt;0,IF(N113+H113&gt;3*D113,0,IF(N113+H113&gt;D113*2.5,25,IF(N113+H113&gt;D113*2,50,IF(N113+H113&gt;D113*1.5,75,100)))),0)</f>
        <v>0</v>
      </c>
      <c r="P113" s="45"/>
      <c r="Q113" s="42"/>
      <c r="R113" s="42"/>
      <c r="S113" s="45"/>
      <c r="T113" s="45"/>
      <c r="U113" s="42"/>
      <c r="V113" s="88">
        <v>0</v>
      </c>
      <c r="W113" s="88"/>
    </row>
    <row r="114" spans="1:23" ht="39.950000000000003" customHeight="1" x14ac:dyDescent="0.25">
      <c r="A114" s="49" t="s">
        <v>234</v>
      </c>
      <c r="B114" s="49" t="s">
        <v>80</v>
      </c>
      <c r="C114" s="49" t="s">
        <v>235</v>
      </c>
      <c r="D114" s="32">
        <f>$F$2/5</f>
        <v>0</v>
      </c>
      <c r="E114" s="42"/>
      <c r="F114" s="37">
        <f t="shared" si="58"/>
        <v>1</v>
      </c>
      <c r="G114" s="42"/>
      <c r="H114" s="45"/>
      <c r="I114" s="86">
        <f t="shared" si="59"/>
        <v>0</v>
      </c>
      <c r="J114" s="48"/>
      <c r="K114" s="87">
        <f t="shared" si="60"/>
        <v>0</v>
      </c>
      <c r="L114" s="42"/>
      <c r="M114" s="42"/>
      <c r="N114" s="45"/>
      <c r="O114" s="88">
        <f t="shared" ref="O114:O115" si="63">IF(N114&lt;&gt;0,IF(N114+H114&gt;3*D114,0,IF(N114+H114&gt;D114*2.5,25,IF(N114+H114&gt;D114*2,50,IF(N114+H114&gt;D114*1.5,75,100)))),0)</f>
        <v>0</v>
      </c>
      <c r="P114" s="45"/>
      <c r="Q114" s="42"/>
      <c r="R114" s="42"/>
      <c r="S114" s="45"/>
      <c r="T114" s="45"/>
      <c r="U114" s="42"/>
      <c r="V114" s="88">
        <v>0</v>
      </c>
      <c r="W114" s="88"/>
    </row>
    <row r="115" spans="1:23" ht="39.950000000000003" customHeight="1" x14ac:dyDescent="0.25">
      <c r="A115" s="49" t="s">
        <v>236</v>
      </c>
      <c r="B115" s="49" t="s">
        <v>80</v>
      </c>
      <c r="C115" s="49"/>
      <c r="D115" s="32">
        <f>$F$2/5</f>
        <v>0</v>
      </c>
      <c r="E115" s="42"/>
      <c r="F115" s="37">
        <f t="shared" si="58"/>
        <v>1</v>
      </c>
      <c r="G115" s="42"/>
      <c r="H115" s="45"/>
      <c r="I115" s="86">
        <f t="shared" si="59"/>
        <v>0</v>
      </c>
      <c r="J115" s="48"/>
      <c r="K115" s="87">
        <f t="shared" si="60"/>
        <v>0</v>
      </c>
      <c r="L115" s="42"/>
      <c r="M115" s="42"/>
      <c r="N115" s="45"/>
      <c r="O115" s="88">
        <f t="shared" si="63"/>
        <v>0</v>
      </c>
      <c r="P115" s="45"/>
      <c r="Q115" s="42"/>
      <c r="R115" s="42"/>
      <c r="S115" s="45"/>
      <c r="T115" s="45"/>
      <c r="U115" s="42"/>
      <c r="V115" s="88">
        <v>0</v>
      </c>
      <c r="W115" s="88"/>
    </row>
    <row r="116" spans="1:23" ht="39.950000000000003" customHeight="1" x14ac:dyDescent="0.25">
      <c r="A116" s="49" t="s">
        <v>237</v>
      </c>
      <c r="B116" s="49" t="s">
        <v>80</v>
      </c>
      <c r="C116" s="49" t="s">
        <v>225</v>
      </c>
      <c r="D116" s="32">
        <f>$F$2/5</f>
        <v>0</v>
      </c>
      <c r="E116" s="42"/>
      <c r="F116" s="37">
        <f t="shared" si="58"/>
        <v>1</v>
      </c>
      <c r="G116" s="42"/>
      <c r="H116" s="45"/>
      <c r="I116" s="86">
        <f t="shared" si="59"/>
        <v>0</v>
      </c>
      <c r="J116" s="48"/>
      <c r="K116" s="87">
        <f t="shared" si="60"/>
        <v>0</v>
      </c>
      <c r="L116" s="42"/>
      <c r="M116" s="42"/>
      <c r="N116" s="45"/>
      <c r="O116" s="88">
        <f>IF(N116&lt;&gt;0,IF(N116+H116&gt;3*D116,0,IF(N116+H116&gt;D116*2.5,25,IF(N116+H116&gt;D116*2,50,IF(N116+H116&gt;D116*1.5,75,100)))),0)</f>
        <v>0</v>
      </c>
      <c r="P116" s="45"/>
      <c r="Q116" s="42"/>
      <c r="R116" s="42"/>
      <c r="S116" s="45"/>
      <c r="T116" s="45"/>
      <c r="U116" s="42"/>
      <c r="V116" s="88">
        <v>0</v>
      </c>
      <c r="W116" s="88"/>
    </row>
    <row r="117" spans="1:23" ht="39.950000000000003" customHeight="1" x14ac:dyDescent="0.25">
      <c r="A117" s="49" t="s">
        <v>238</v>
      </c>
      <c r="B117" s="49" t="s">
        <v>56</v>
      </c>
      <c r="C117" s="49"/>
      <c r="D117" s="32">
        <v>1</v>
      </c>
      <c r="E117" s="42"/>
      <c r="F117" s="37">
        <f t="shared" si="58"/>
        <v>1</v>
      </c>
      <c r="G117" s="42"/>
      <c r="H117" s="45"/>
      <c r="I117" s="86">
        <f t="shared" si="59"/>
        <v>0</v>
      </c>
      <c r="J117" s="48"/>
      <c r="K117" s="87">
        <f t="shared" si="60"/>
        <v>0</v>
      </c>
      <c r="L117" s="42"/>
      <c r="M117" s="42"/>
      <c r="N117" s="45"/>
      <c r="O117" s="88">
        <f t="shared" ref="O117" si="64">IF(N117&lt;&gt;0,IF(N117+H117&gt;3*D117,0,IF(N117+H117&gt;D117*2.5,25,IF(N117+H117&gt;D117*2,50,IF(N117+H117&gt;D117*1.5,75,100)))),0)</f>
        <v>0</v>
      </c>
      <c r="P117" s="45"/>
      <c r="Q117" s="42"/>
      <c r="R117" s="42"/>
      <c r="S117" s="45"/>
      <c r="T117" s="45"/>
      <c r="U117" s="42"/>
      <c r="V117" s="88">
        <v>0</v>
      </c>
      <c r="W117" s="88"/>
    </row>
    <row r="118" spans="1:23" ht="39.950000000000003" customHeight="1" x14ac:dyDescent="0.25">
      <c r="A118" s="23" t="s">
        <v>174</v>
      </c>
      <c r="B118" s="23" t="s">
        <v>53</v>
      </c>
      <c r="C118" s="23" t="s">
        <v>54</v>
      </c>
      <c r="D118" s="36">
        <f>20*100/85</f>
        <v>23.529411764705884</v>
      </c>
      <c r="E118" s="41"/>
      <c r="F118" s="28">
        <f>(AVERAGE(F119:F120)*$D$118)</f>
        <v>23.529411764705884</v>
      </c>
      <c r="G118" s="41"/>
      <c r="H118" s="44"/>
      <c r="I118" s="28">
        <f>(AVERAGE(I119:I120)*$D$118)</f>
        <v>0</v>
      </c>
      <c r="J118" s="47"/>
      <c r="K118" s="28">
        <f>(AVERAGE(K119:K120)*$D$118)</f>
        <v>0</v>
      </c>
      <c r="L118" s="41"/>
      <c r="M118" s="41"/>
      <c r="N118" s="44"/>
      <c r="O118" s="28">
        <f>AVERAGE(O119:O120)</f>
        <v>0</v>
      </c>
      <c r="P118" s="44"/>
      <c r="Q118" s="41"/>
      <c r="R118" s="41"/>
      <c r="S118" s="44"/>
      <c r="T118" s="44"/>
      <c r="U118" s="41"/>
      <c r="V118" s="28">
        <f>AVERAGE(V119:V120)</f>
        <v>0</v>
      </c>
      <c r="W118" s="28"/>
    </row>
    <row r="119" spans="1:23" ht="39.950000000000003" customHeight="1" x14ac:dyDescent="0.25">
      <c r="A119" s="49" t="s">
        <v>239</v>
      </c>
      <c r="B119" s="49" t="s">
        <v>56</v>
      </c>
      <c r="C119" s="49"/>
      <c r="D119" s="32">
        <v>1</v>
      </c>
      <c r="E119" s="42"/>
      <c r="F119" s="37">
        <f>IF(H119&lt;&gt;0,0,1)</f>
        <v>1</v>
      </c>
      <c r="G119" s="42"/>
      <c r="H119" s="45"/>
      <c r="I119" s="86">
        <f>IF(H119&lt;&gt;0,IF(H119&lt;D119,1,0),0)</f>
        <v>0</v>
      </c>
      <c r="J119" s="48"/>
      <c r="K119" s="87">
        <f>IF(J119&lt;&gt;0,IF(J119&lt;2017,1,0),0)</f>
        <v>0</v>
      </c>
      <c r="L119" s="42"/>
      <c r="M119" s="42"/>
      <c r="N119" s="45"/>
      <c r="O119" s="88">
        <f>IF(N119&lt;&gt;0,IF(N119+H119&gt;3*D119,0,IF(N119+H119&gt;D119*2.5,25,IF(N119+H119&gt;D119*2,50,IF(N119+H119&gt;D119*1.5,75,100)))),0)</f>
        <v>0</v>
      </c>
      <c r="P119" s="45"/>
      <c r="Q119" s="42"/>
      <c r="R119" s="42"/>
      <c r="S119" s="45"/>
      <c r="T119" s="45"/>
      <c r="U119" s="42"/>
      <c r="V119" s="88">
        <v>0</v>
      </c>
      <c r="W119" s="88"/>
    </row>
    <row r="120" spans="1:23" ht="39.950000000000003" customHeight="1" x14ac:dyDescent="0.25">
      <c r="A120" s="49" t="s">
        <v>240</v>
      </c>
      <c r="B120" s="49" t="s">
        <v>56</v>
      </c>
      <c r="C120" s="49"/>
      <c r="D120" s="32">
        <v>1</v>
      </c>
      <c r="E120" s="42"/>
      <c r="F120" s="37">
        <f>IF(H120&lt;&gt;0,0,1)</f>
        <v>1</v>
      </c>
      <c r="G120" s="42"/>
      <c r="H120" s="45"/>
      <c r="I120" s="86">
        <f>IF(H120&lt;&gt;0,IF(H120&lt;D120,1,0),0)</f>
        <v>0</v>
      </c>
      <c r="J120" s="48"/>
      <c r="K120" s="87">
        <f>IF(J120&lt;&gt;0,IF(J120&lt;2017,1,0),0)</f>
        <v>0</v>
      </c>
      <c r="L120" s="42"/>
      <c r="M120" s="42"/>
      <c r="N120" s="45"/>
      <c r="O120" s="88">
        <f>IF(N120&lt;&gt;0,IF(N120+H120&gt;3*D120,0,IF(N120+H120&gt;D120*2.5,25,IF(N120+H120&gt;D120*2,50,IF(N120+H120&gt;D120*1.5,75,100)))),0)</f>
        <v>0</v>
      </c>
      <c r="P120" s="45"/>
      <c r="Q120" s="42"/>
      <c r="R120" s="42"/>
      <c r="S120" s="45"/>
      <c r="T120" s="45"/>
      <c r="U120" s="42"/>
      <c r="V120" s="88">
        <v>0</v>
      </c>
      <c r="W120" s="88"/>
    </row>
    <row r="121" spans="1:23" s="2" customFormat="1" ht="24.95" customHeight="1" x14ac:dyDescent="0.25">
      <c r="A121" s="133" t="s">
        <v>241</v>
      </c>
      <c r="B121" s="133"/>
      <c r="C121" s="133"/>
      <c r="D121" s="39">
        <f>D122+D134+D143+D164</f>
        <v>100.00000000000001</v>
      </c>
      <c r="E121" s="40"/>
      <c r="F121" s="27">
        <f>F122+F134+F143+F164</f>
        <v>100.00000000000001</v>
      </c>
      <c r="G121" s="40"/>
      <c r="H121" s="43"/>
      <c r="I121" s="27">
        <f>I122+I134+I143+I164</f>
        <v>0</v>
      </c>
      <c r="J121" s="46"/>
      <c r="K121" s="27">
        <f>K122+K134+K143+K164</f>
        <v>0</v>
      </c>
      <c r="L121" s="40"/>
      <c r="M121" s="40"/>
      <c r="N121" s="43"/>
      <c r="O121" s="27">
        <f>AVERAGE(O122,O134,O143,O164)</f>
        <v>0</v>
      </c>
      <c r="P121" s="43"/>
      <c r="Q121" s="40"/>
      <c r="R121" s="40"/>
      <c r="S121" s="43"/>
      <c r="T121" s="43"/>
      <c r="U121" s="40"/>
      <c r="V121" s="27">
        <f>AVERAGE(V122,V134,V143,V164)</f>
        <v>0</v>
      </c>
      <c r="W121" s="27"/>
    </row>
    <row r="122" spans="1:23" ht="39.950000000000003" customHeight="1" x14ac:dyDescent="0.25">
      <c r="A122" s="23" t="s">
        <v>52</v>
      </c>
      <c r="B122" s="23" t="s">
        <v>53</v>
      </c>
      <c r="C122" s="23" t="s">
        <v>54</v>
      </c>
      <c r="D122" s="36">
        <f>40*100/85</f>
        <v>47.058823529411768</v>
      </c>
      <c r="E122" s="41"/>
      <c r="F122" s="28">
        <f>(AVERAGE(F123:F133)*$D$122)</f>
        <v>47.058823529411768</v>
      </c>
      <c r="G122" s="41"/>
      <c r="H122" s="44"/>
      <c r="I122" s="28">
        <f>(AVERAGE(I123:I133)*$D$122)</f>
        <v>0</v>
      </c>
      <c r="J122" s="47"/>
      <c r="K122" s="28">
        <f>(AVERAGE(K123:K133)*$D$122)</f>
        <v>0</v>
      </c>
      <c r="L122" s="41"/>
      <c r="M122" s="41"/>
      <c r="N122" s="44"/>
      <c r="O122" s="28">
        <f>AVERAGE(O123:O133)</f>
        <v>0</v>
      </c>
      <c r="P122" s="44"/>
      <c r="Q122" s="41"/>
      <c r="R122" s="41"/>
      <c r="S122" s="44"/>
      <c r="T122" s="44"/>
      <c r="U122" s="41"/>
      <c r="V122" s="28">
        <f>AVERAGE(V123:V133)</f>
        <v>0</v>
      </c>
      <c r="W122" s="28"/>
    </row>
    <row r="123" spans="1:23" ht="39.950000000000003" customHeight="1" x14ac:dyDescent="0.25">
      <c r="A123" s="49" t="s">
        <v>242</v>
      </c>
      <c r="B123" s="49" t="s">
        <v>56</v>
      </c>
      <c r="C123" s="49"/>
      <c r="D123" s="32">
        <v>1</v>
      </c>
      <c r="E123" s="42"/>
      <c r="F123" s="37">
        <f t="shared" ref="F123:F133" si="65">IF(H123&lt;&gt;0,0,1)</f>
        <v>1</v>
      </c>
      <c r="G123" s="42"/>
      <c r="H123" s="45"/>
      <c r="I123" s="86">
        <f t="shared" ref="I123:I133" si="66">IF(H123&lt;&gt;0,IF(H123&lt;D123,1,0),0)</f>
        <v>0</v>
      </c>
      <c r="J123" s="48"/>
      <c r="K123" s="87">
        <f t="shared" ref="K123:K133" si="67">IF(J123&lt;&gt;0,IF(J123&lt;2017,1,0),0)</f>
        <v>0</v>
      </c>
      <c r="L123" s="42"/>
      <c r="M123" s="42"/>
      <c r="N123" s="45"/>
      <c r="O123" s="88">
        <f>IF(N123&lt;&gt;0,IF(N123+H123&gt;3*D123,0,IF(N123+H123&gt;D123*2.5,25,IF(N123+H123&gt;D123*2,50,IF(N123+H123&gt;D123*1.5,75,100)))),0)</f>
        <v>0</v>
      </c>
      <c r="P123" s="45"/>
      <c r="Q123" s="42"/>
      <c r="R123" s="42"/>
      <c r="S123" s="45"/>
      <c r="T123" s="45"/>
      <c r="U123" s="42"/>
      <c r="V123" s="88">
        <v>0</v>
      </c>
      <c r="W123" s="88"/>
    </row>
    <row r="124" spans="1:23" ht="39.950000000000003" customHeight="1" x14ac:dyDescent="0.25">
      <c r="A124" s="49" t="s">
        <v>243</v>
      </c>
      <c r="B124" s="49" t="s">
        <v>56</v>
      </c>
      <c r="C124" s="49"/>
      <c r="D124" s="32">
        <v>1</v>
      </c>
      <c r="E124" s="42"/>
      <c r="F124" s="37">
        <f t="shared" si="65"/>
        <v>1</v>
      </c>
      <c r="G124" s="42"/>
      <c r="H124" s="45"/>
      <c r="I124" s="86">
        <f t="shared" si="66"/>
        <v>0</v>
      </c>
      <c r="J124" s="48"/>
      <c r="K124" s="87">
        <f t="shared" si="67"/>
        <v>0</v>
      </c>
      <c r="L124" s="42"/>
      <c r="M124" s="42"/>
      <c r="N124" s="45"/>
      <c r="O124" s="88">
        <f t="shared" ref="O124" si="68">IF(N124&lt;&gt;0,IF(N124+H124&gt;3*D124,0,IF(N124+H124&gt;D124*2.5,25,IF(N124+H124&gt;D124*2,50,IF(N124+H124&gt;D124*1.5,75,100)))),0)</f>
        <v>0</v>
      </c>
      <c r="P124" s="45"/>
      <c r="Q124" s="42"/>
      <c r="R124" s="42"/>
      <c r="S124" s="45"/>
      <c r="T124" s="45"/>
      <c r="U124" s="42"/>
      <c r="V124" s="88">
        <v>0</v>
      </c>
      <c r="W124" s="88"/>
    </row>
    <row r="125" spans="1:23" ht="39.950000000000003" customHeight="1" x14ac:dyDescent="0.25">
      <c r="A125" s="49" t="s">
        <v>244</v>
      </c>
      <c r="B125" s="49" t="s">
        <v>56</v>
      </c>
      <c r="C125" s="49"/>
      <c r="D125" s="32">
        <v>1</v>
      </c>
      <c r="E125" s="42"/>
      <c r="F125" s="37">
        <f t="shared" si="65"/>
        <v>1</v>
      </c>
      <c r="G125" s="42"/>
      <c r="H125" s="45"/>
      <c r="I125" s="86">
        <f t="shared" si="66"/>
        <v>0</v>
      </c>
      <c r="J125" s="48"/>
      <c r="K125" s="87">
        <f t="shared" si="67"/>
        <v>0</v>
      </c>
      <c r="L125" s="42"/>
      <c r="M125" s="42"/>
      <c r="N125" s="45"/>
      <c r="O125" s="88">
        <f>IF(N125&lt;&gt;0,IF(N125+H125&gt;3*D125,0,IF(N125+H125&gt;D125*2.5,25,IF(N125+H125&gt;D125*2,50,IF(N125+H125&gt;D125*1.5,75,100)))),0)</f>
        <v>0</v>
      </c>
      <c r="P125" s="45"/>
      <c r="Q125" s="42"/>
      <c r="R125" s="42"/>
      <c r="S125" s="45"/>
      <c r="T125" s="45"/>
      <c r="U125" s="42"/>
      <c r="V125" s="88">
        <v>0</v>
      </c>
      <c r="W125" s="88"/>
    </row>
    <row r="126" spans="1:23" ht="39.950000000000003" customHeight="1" x14ac:dyDescent="0.25">
      <c r="A126" s="49" t="s">
        <v>245</v>
      </c>
      <c r="B126" s="49" t="s">
        <v>56</v>
      </c>
      <c r="C126" s="49"/>
      <c r="D126" s="32">
        <v>1</v>
      </c>
      <c r="E126" s="42"/>
      <c r="F126" s="37">
        <f t="shared" si="65"/>
        <v>1</v>
      </c>
      <c r="G126" s="42"/>
      <c r="H126" s="45"/>
      <c r="I126" s="86">
        <f t="shared" si="66"/>
        <v>0</v>
      </c>
      <c r="J126" s="48"/>
      <c r="K126" s="87">
        <f t="shared" si="67"/>
        <v>0</v>
      </c>
      <c r="L126" s="42"/>
      <c r="M126" s="42"/>
      <c r="N126" s="45"/>
      <c r="O126" s="88">
        <f t="shared" ref="O126:O127" si="69">IF(N126&lt;&gt;0,IF(N126+H126&gt;3*D126,0,IF(N126+H126&gt;D126*2.5,25,IF(N126+H126&gt;D126*2,50,IF(N126+H126&gt;D126*1.5,75,100)))),0)</f>
        <v>0</v>
      </c>
      <c r="P126" s="45"/>
      <c r="Q126" s="42"/>
      <c r="R126" s="42"/>
      <c r="S126" s="45"/>
      <c r="T126" s="45"/>
      <c r="U126" s="42"/>
      <c r="V126" s="88">
        <v>0</v>
      </c>
      <c r="W126" s="88"/>
    </row>
    <row r="127" spans="1:23" ht="39.950000000000003" customHeight="1" x14ac:dyDescent="0.25">
      <c r="A127" s="49" t="s">
        <v>188</v>
      </c>
      <c r="B127" s="49" t="s">
        <v>56</v>
      </c>
      <c r="C127" s="49"/>
      <c r="D127" s="32">
        <v>1</v>
      </c>
      <c r="E127" s="42"/>
      <c r="F127" s="37">
        <f t="shared" si="65"/>
        <v>1</v>
      </c>
      <c r="G127" s="42"/>
      <c r="H127" s="45"/>
      <c r="I127" s="86">
        <f t="shared" si="66"/>
        <v>0</v>
      </c>
      <c r="J127" s="48"/>
      <c r="K127" s="87">
        <f t="shared" si="67"/>
        <v>0</v>
      </c>
      <c r="L127" s="42"/>
      <c r="M127" s="42"/>
      <c r="N127" s="45"/>
      <c r="O127" s="88">
        <f t="shared" si="69"/>
        <v>0</v>
      </c>
      <c r="P127" s="45"/>
      <c r="Q127" s="42"/>
      <c r="R127" s="42"/>
      <c r="S127" s="45"/>
      <c r="T127" s="45"/>
      <c r="U127" s="42"/>
      <c r="V127" s="88">
        <v>0</v>
      </c>
      <c r="W127" s="88"/>
    </row>
    <row r="128" spans="1:23" ht="39.950000000000003" customHeight="1" x14ac:dyDescent="0.25">
      <c r="A128" s="49" t="s">
        <v>187</v>
      </c>
      <c r="B128" s="49" t="s">
        <v>56</v>
      </c>
      <c r="C128" s="49"/>
      <c r="D128" s="32">
        <v>1</v>
      </c>
      <c r="E128" s="42"/>
      <c r="F128" s="37">
        <f t="shared" si="65"/>
        <v>1</v>
      </c>
      <c r="G128" s="42"/>
      <c r="H128" s="45"/>
      <c r="I128" s="86">
        <f t="shared" si="66"/>
        <v>0</v>
      </c>
      <c r="J128" s="48"/>
      <c r="K128" s="87">
        <f t="shared" si="67"/>
        <v>0</v>
      </c>
      <c r="L128" s="42"/>
      <c r="M128" s="42"/>
      <c r="N128" s="45"/>
      <c r="O128" s="88">
        <f>IF(N128&lt;&gt;0,IF(N128+H128&gt;3*D128,0,IF(N128+H128&gt;D128*2.5,25,IF(N128+H128&gt;D128*2,50,IF(N128+H128&gt;D128*1.5,75,100)))),0)</f>
        <v>0</v>
      </c>
      <c r="P128" s="45"/>
      <c r="Q128" s="42"/>
      <c r="R128" s="42"/>
      <c r="S128" s="45"/>
      <c r="T128" s="45"/>
      <c r="U128" s="42"/>
      <c r="V128" s="88">
        <v>0</v>
      </c>
      <c r="W128" s="88"/>
    </row>
    <row r="129" spans="1:23" ht="39.950000000000003" customHeight="1" x14ac:dyDescent="0.25">
      <c r="A129" s="49" t="s">
        <v>246</v>
      </c>
      <c r="B129" s="49" t="s">
        <v>56</v>
      </c>
      <c r="C129" s="49"/>
      <c r="D129" s="32">
        <v>1</v>
      </c>
      <c r="E129" s="42"/>
      <c r="F129" s="37">
        <f t="shared" si="65"/>
        <v>1</v>
      </c>
      <c r="G129" s="42"/>
      <c r="H129" s="45"/>
      <c r="I129" s="86">
        <f t="shared" si="66"/>
        <v>0</v>
      </c>
      <c r="J129" s="48"/>
      <c r="K129" s="87">
        <f t="shared" si="67"/>
        <v>0</v>
      </c>
      <c r="L129" s="42"/>
      <c r="M129" s="42"/>
      <c r="N129" s="45"/>
      <c r="O129" s="88">
        <f t="shared" ref="O129:O130" si="70">IF(N129&lt;&gt;0,IF(N129+H129&gt;3*D129,0,IF(N129+H129&gt;D129*2.5,25,IF(N129+H129&gt;D129*2,50,IF(N129+H129&gt;D129*1.5,75,100)))),0)</f>
        <v>0</v>
      </c>
      <c r="P129" s="45"/>
      <c r="Q129" s="42"/>
      <c r="R129" s="42"/>
      <c r="S129" s="45"/>
      <c r="T129" s="45"/>
      <c r="U129" s="42"/>
      <c r="V129" s="88">
        <v>0</v>
      </c>
      <c r="W129" s="88"/>
    </row>
    <row r="130" spans="1:23" ht="39.950000000000003" customHeight="1" x14ac:dyDescent="0.25">
      <c r="A130" s="49" t="s">
        <v>247</v>
      </c>
      <c r="B130" s="49" t="s">
        <v>56</v>
      </c>
      <c r="C130" s="49"/>
      <c r="D130" s="32">
        <v>1</v>
      </c>
      <c r="E130" s="42"/>
      <c r="F130" s="37">
        <f t="shared" si="65"/>
        <v>1</v>
      </c>
      <c r="G130" s="42"/>
      <c r="H130" s="45"/>
      <c r="I130" s="86">
        <f t="shared" si="66"/>
        <v>0</v>
      </c>
      <c r="J130" s="48"/>
      <c r="K130" s="87">
        <f t="shared" si="67"/>
        <v>0</v>
      </c>
      <c r="L130" s="42"/>
      <c r="M130" s="42"/>
      <c r="N130" s="45"/>
      <c r="O130" s="88">
        <f t="shared" si="70"/>
        <v>0</v>
      </c>
      <c r="P130" s="45"/>
      <c r="Q130" s="42"/>
      <c r="R130" s="42"/>
      <c r="S130" s="45"/>
      <c r="T130" s="45"/>
      <c r="U130" s="42"/>
      <c r="V130" s="88">
        <v>0</v>
      </c>
      <c r="W130" s="88"/>
    </row>
    <row r="131" spans="1:23" ht="39.950000000000003" customHeight="1" x14ac:dyDescent="0.25">
      <c r="A131" s="49" t="s">
        <v>248</v>
      </c>
      <c r="B131" s="49" t="s">
        <v>56</v>
      </c>
      <c r="C131" s="49"/>
      <c r="D131" s="32">
        <v>1</v>
      </c>
      <c r="E131" s="42"/>
      <c r="F131" s="37">
        <f t="shared" si="65"/>
        <v>1</v>
      </c>
      <c r="G131" s="42"/>
      <c r="H131" s="45"/>
      <c r="I131" s="86">
        <f t="shared" si="66"/>
        <v>0</v>
      </c>
      <c r="J131" s="48"/>
      <c r="K131" s="87">
        <f t="shared" si="67"/>
        <v>0</v>
      </c>
      <c r="L131" s="42"/>
      <c r="M131" s="42"/>
      <c r="N131" s="45"/>
      <c r="O131" s="88">
        <f>IF(N131&lt;&gt;0,IF(N131+H131&gt;3*D131,0,IF(N131+H131&gt;D131*2.5,25,IF(N131+H131&gt;D131*2,50,IF(N131+H131&gt;D131*1.5,75,100)))),0)</f>
        <v>0</v>
      </c>
      <c r="P131" s="45"/>
      <c r="Q131" s="42"/>
      <c r="R131" s="42"/>
      <c r="S131" s="45"/>
      <c r="T131" s="45"/>
      <c r="U131" s="42"/>
      <c r="V131" s="88">
        <v>0</v>
      </c>
      <c r="W131" s="88"/>
    </row>
    <row r="132" spans="1:23" ht="39.950000000000003" customHeight="1" x14ac:dyDescent="0.25">
      <c r="A132" s="49" t="s">
        <v>249</v>
      </c>
      <c r="B132" s="49" t="s">
        <v>56</v>
      </c>
      <c r="C132" s="49"/>
      <c r="D132" s="32">
        <v>1</v>
      </c>
      <c r="E132" s="42"/>
      <c r="F132" s="37">
        <f t="shared" si="65"/>
        <v>1</v>
      </c>
      <c r="G132" s="42"/>
      <c r="H132" s="45"/>
      <c r="I132" s="86">
        <f t="shared" si="66"/>
        <v>0</v>
      </c>
      <c r="J132" s="48"/>
      <c r="K132" s="87">
        <f t="shared" si="67"/>
        <v>0</v>
      </c>
      <c r="L132" s="42"/>
      <c r="M132" s="42"/>
      <c r="N132" s="45"/>
      <c r="O132" s="88">
        <f t="shared" ref="O132:O133" si="71">IF(N132&lt;&gt;0,IF(N132+H132&gt;3*D132,0,IF(N132+H132&gt;D132*2.5,25,IF(N132+H132&gt;D132*2,50,IF(N132+H132&gt;D132*1.5,75,100)))),0)</f>
        <v>0</v>
      </c>
      <c r="P132" s="45"/>
      <c r="Q132" s="42"/>
      <c r="R132" s="42"/>
      <c r="S132" s="45"/>
      <c r="T132" s="45"/>
      <c r="U132" s="42"/>
      <c r="V132" s="88">
        <v>0</v>
      </c>
      <c r="W132" s="88"/>
    </row>
    <row r="133" spans="1:23" ht="39.950000000000003" customHeight="1" x14ac:dyDescent="0.25">
      <c r="A133" s="49" t="s">
        <v>250</v>
      </c>
      <c r="B133" s="49" t="s">
        <v>56</v>
      </c>
      <c r="C133" s="49"/>
      <c r="D133" s="32">
        <v>1</v>
      </c>
      <c r="E133" s="42"/>
      <c r="F133" s="37">
        <f t="shared" si="65"/>
        <v>1</v>
      </c>
      <c r="G133" s="42"/>
      <c r="H133" s="45"/>
      <c r="I133" s="86">
        <f t="shared" si="66"/>
        <v>0</v>
      </c>
      <c r="J133" s="48"/>
      <c r="K133" s="87">
        <f t="shared" si="67"/>
        <v>0</v>
      </c>
      <c r="L133" s="42"/>
      <c r="M133" s="42"/>
      <c r="N133" s="45"/>
      <c r="O133" s="88">
        <f t="shared" si="71"/>
        <v>0</v>
      </c>
      <c r="P133" s="45"/>
      <c r="Q133" s="42"/>
      <c r="R133" s="42"/>
      <c r="S133" s="45"/>
      <c r="T133" s="45"/>
      <c r="U133" s="42"/>
      <c r="V133" s="88">
        <v>0</v>
      </c>
      <c r="W133" s="88"/>
    </row>
    <row r="134" spans="1:23" ht="39.950000000000003" customHeight="1" x14ac:dyDescent="0.25">
      <c r="A134" s="23" t="s">
        <v>72</v>
      </c>
      <c r="B134" s="23" t="s">
        <v>53</v>
      </c>
      <c r="C134" s="23" t="s">
        <v>54</v>
      </c>
      <c r="D134" s="36">
        <f>15*100/85</f>
        <v>17.647058823529413</v>
      </c>
      <c r="E134" s="41"/>
      <c r="F134" s="28">
        <f>(AVERAGE(F135:F142)*$D$134)</f>
        <v>17.647058823529413</v>
      </c>
      <c r="G134" s="41"/>
      <c r="H134" s="44"/>
      <c r="I134" s="28">
        <f>(AVERAGE(I135:I142)*$D$134)</f>
        <v>0</v>
      </c>
      <c r="J134" s="47"/>
      <c r="K134" s="28">
        <f>(AVERAGE(K135:K142)*$D$134)</f>
        <v>0</v>
      </c>
      <c r="L134" s="41"/>
      <c r="M134" s="41"/>
      <c r="N134" s="44"/>
      <c r="O134" s="28">
        <f>AVERAGE(O135:O142)</f>
        <v>0</v>
      </c>
      <c r="P134" s="44"/>
      <c r="Q134" s="41"/>
      <c r="R134" s="41"/>
      <c r="S134" s="44"/>
      <c r="T134" s="44"/>
      <c r="U134" s="41"/>
      <c r="V134" s="28">
        <f>AVERAGE(V135:V142)</f>
        <v>0</v>
      </c>
      <c r="W134" s="28"/>
    </row>
    <row r="135" spans="1:23" ht="39.950000000000003" customHeight="1" x14ac:dyDescent="0.25">
      <c r="A135" s="49" t="s">
        <v>251</v>
      </c>
      <c r="B135" s="49" t="s">
        <v>80</v>
      </c>
      <c r="C135" s="49"/>
      <c r="D135" s="32">
        <f>$F$2/5</f>
        <v>0</v>
      </c>
      <c r="E135" s="42"/>
      <c r="F135" s="37">
        <f t="shared" ref="F135:F142" si="72">IF(H135&lt;&gt;0,0,1)</f>
        <v>1</v>
      </c>
      <c r="G135" s="42"/>
      <c r="H135" s="45"/>
      <c r="I135" s="86">
        <f t="shared" ref="I135:I142" si="73">IF(H135&lt;&gt;0,IF(H135&lt;D135,1,0),0)</f>
        <v>0</v>
      </c>
      <c r="J135" s="48"/>
      <c r="K135" s="87">
        <f t="shared" ref="K135:K142" si="74">IF(J135&lt;&gt;0,IF(J135&lt;2017,1,0),0)</f>
        <v>0</v>
      </c>
      <c r="L135" s="42"/>
      <c r="M135" s="42"/>
      <c r="N135" s="45"/>
      <c r="O135" s="88">
        <f>IF(N135&lt;&gt;0,IF(N135+H135&gt;3*D135,0,IF(N135+H135&gt;D135*2.5,25,IF(N135+H135&gt;D135*2,50,IF(N135+H135&gt;D135*1.5,75,100)))),0)</f>
        <v>0</v>
      </c>
      <c r="P135" s="45"/>
      <c r="Q135" s="42"/>
      <c r="R135" s="42"/>
      <c r="S135" s="45"/>
      <c r="T135" s="45"/>
      <c r="U135" s="42"/>
      <c r="V135" s="88">
        <v>0</v>
      </c>
      <c r="W135" s="88"/>
    </row>
    <row r="136" spans="1:23" ht="39.950000000000003" customHeight="1" x14ac:dyDescent="0.25">
      <c r="A136" s="49" t="s">
        <v>252</v>
      </c>
      <c r="B136" s="49" t="s">
        <v>56</v>
      </c>
      <c r="C136" s="49"/>
      <c r="D136" s="32">
        <v>1</v>
      </c>
      <c r="E136" s="42"/>
      <c r="F136" s="37">
        <f t="shared" si="72"/>
        <v>1</v>
      </c>
      <c r="G136" s="42"/>
      <c r="H136" s="45"/>
      <c r="I136" s="86">
        <f t="shared" si="73"/>
        <v>0</v>
      </c>
      <c r="J136" s="48"/>
      <c r="K136" s="87">
        <f t="shared" si="74"/>
        <v>0</v>
      </c>
      <c r="L136" s="42"/>
      <c r="M136" s="42"/>
      <c r="N136" s="45"/>
      <c r="O136" s="88">
        <f t="shared" ref="O136:O137" si="75">IF(N136&lt;&gt;0,IF(N136+H136&gt;3*D136,0,IF(N136+H136&gt;D136*2.5,25,IF(N136+H136&gt;D136*2,50,IF(N136+H136&gt;D136*1.5,75,100)))),0)</f>
        <v>0</v>
      </c>
      <c r="P136" s="45"/>
      <c r="Q136" s="42"/>
      <c r="R136" s="42"/>
      <c r="S136" s="45"/>
      <c r="T136" s="45"/>
      <c r="U136" s="42"/>
      <c r="V136" s="88">
        <v>0</v>
      </c>
      <c r="W136" s="88"/>
    </row>
    <row r="137" spans="1:23" ht="39.950000000000003" customHeight="1" x14ac:dyDescent="0.25">
      <c r="A137" s="49" t="s">
        <v>253</v>
      </c>
      <c r="B137" s="49" t="s">
        <v>80</v>
      </c>
      <c r="C137" s="49"/>
      <c r="D137" s="32">
        <f>$F$2/5</f>
        <v>0</v>
      </c>
      <c r="E137" s="42"/>
      <c r="F137" s="37">
        <f t="shared" si="72"/>
        <v>1</v>
      </c>
      <c r="G137" s="42"/>
      <c r="H137" s="45"/>
      <c r="I137" s="86">
        <f t="shared" si="73"/>
        <v>0</v>
      </c>
      <c r="J137" s="48"/>
      <c r="K137" s="87">
        <f t="shared" si="74"/>
        <v>0</v>
      </c>
      <c r="L137" s="42"/>
      <c r="M137" s="42"/>
      <c r="N137" s="45"/>
      <c r="O137" s="88">
        <f t="shared" si="75"/>
        <v>0</v>
      </c>
      <c r="P137" s="45"/>
      <c r="Q137" s="42"/>
      <c r="R137" s="42"/>
      <c r="S137" s="45"/>
      <c r="T137" s="45"/>
      <c r="U137" s="42"/>
      <c r="V137" s="88">
        <v>0</v>
      </c>
      <c r="W137" s="88"/>
    </row>
    <row r="138" spans="1:23" ht="39.950000000000003" customHeight="1" x14ac:dyDescent="0.25">
      <c r="A138" s="49" t="s">
        <v>254</v>
      </c>
      <c r="B138" s="49" t="s">
        <v>80</v>
      </c>
      <c r="C138" s="49"/>
      <c r="D138" s="32">
        <f>$F$2/5</f>
        <v>0</v>
      </c>
      <c r="E138" s="42"/>
      <c r="F138" s="37">
        <f t="shared" si="72"/>
        <v>1</v>
      </c>
      <c r="G138" s="42"/>
      <c r="H138" s="45"/>
      <c r="I138" s="86">
        <f t="shared" si="73"/>
        <v>0</v>
      </c>
      <c r="J138" s="48"/>
      <c r="K138" s="87">
        <f t="shared" si="74"/>
        <v>0</v>
      </c>
      <c r="L138" s="42"/>
      <c r="M138" s="42"/>
      <c r="N138" s="45"/>
      <c r="O138" s="88">
        <f>IF(N138&lt;&gt;0,IF(N138+H138&gt;3*D138,0,IF(N138+H138&gt;D138*2.5,25,IF(N138+H138&gt;D138*2,50,IF(N138+H138&gt;D138*1.5,75,100)))),0)</f>
        <v>0</v>
      </c>
      <c r="P138" s="45"/>
      <c r="Q138" s="42"/>
      <c r="R138" s="42"/>
      <c r="S138" s="45"/>
      <c r="T138" s="45"/>
      <c r="U138" s="42"/>
      <c r="V138" s="88">
        <v>0</v>
      </c>
      <c r="W138" s="88"/>
    </row>
    <row r="139" spans="1:23" ht="39.950000000000003" customHeight="1" x14ac:dyDescent="0.25">
      <c r="A139" s="49" t="s">
        <v>192</v>
      </c>
      <c r="B139" s="49" t="s">
        <v>80</v>
      </c>
      <c r="C139" s="49"/>
      <c r="D139" s="32">
        <f>$F$2/5</f>
        <v>0</v>
      </c>
      <c r="E139" s="42"/>
      <c r="F139" s="37">
        <f t="shared" si="72"/>
        <v>1</v>
      </c>
      <c r="G139" s="42"/>
      <c r="H139" s="45"/>
      <c r="I139" s="86">
        <f t="shared" si="73"/>
        <v>0</v>
      </c>
      <c r="J139" s="48"/>
      <c r="K139" s="87">
        <f t="shared" si="74"/>
        <v>0</v>
      </c>
      <c r="L139" s="42"/>
      <c r="M139" s="42"/>
      <c r="N139" s="45"/>
      <c r="O139" s="88">
        <f t="shared" ref="O139:O140" si="76">IF(N139&lt;&gt;0,IF(N139+H139&gt;3*D139,0,IF(N139+H139&gt;D139*2.5,25,IF(N139+H139&gt;D139*2,50,IF(N139+H139&gt;D139*1.5,75,100)))),0)</f>
        <v>0</v>
      </c>
      <c r="P139" s="45"/>
      <c r="Q139" s="42"/>
      <c r="R139" s="42"/>
      <c r="S139" s="45"/>
      <c r="T139" s="45"/>
      <c r="U139" s="42"/>
      <c r="V139" s="88">
        <v>0</v>
      </c>
      <c r="W139" s="88"/>
    </row>
    <row r="140" spans="1:23" ht="39.950000000000003" customHeight="1" x14ac:dyDescent="0.25">
      <c r="A140" s="49" t="s">
        <v>221</v>
      </c>
      <c r="B140" s="49" t="s">
        <v>80</v>
      </c>
      <c r="C140" s="49" t="s">
        <v>255</v>
      </c>
      <c r="D140" s="32">
        <f>$F$2/5</f>
        <v>0</v>
      </c>
      <c r="E140" s="42"/>
      <c r="F140" s="37">
        <f t="shared" si="72"/>
        <v>1</v>
      </c>
      <c r="G140" s="42"/>
      <c r="H140" s="45"/>
      <c r="I140" s="86">
        <f t="shared" si="73"/>
        <v>0</v>
      </c>
      <c r="J140" s="48"/>
      <c r="K140" s="87">
        <f t="shared" si="74"/>
        <v>0</v>
      </c>
      <c r="L140" s="42"/>
      <c r="M140" s="42"/>
      <c r="N140" s="45"/>
      <c r="O140" s="88">
        <f t="shared" si="76"/>
        <v>0</v>
      </c>
      <c r="P140" s="45"/>
      <c r="Q140" s="42"/>
      <c r="R140" s="42"/>
      <c r="S140" s="45"/>
      <c r="T140" s="45"/>
      <c r="U140" s="42"/>
      <c r="V140" s="88">
        <v>0</v>
      </c>
      <c r="W140" s="88"/>
    </row>
    <row r="141" spans="1:23" ht="39.950000000000003" customHeight="1" x14ac:dyDescent="0.25">
      <c r="A141" s="49" t="s">
        <v>256</v>
      </c>
      <c r="B141" s="49" t="s">
        <v>80</v>
      </c>
      <c r="C141" s="49"/>
      <c r="D141" s="32">
        <f>$F$2/5</f>
        <v>0</v>
      </c>
      <c r="E141" s="42"/>
      <c r="F141" s="37">
        <f t="shared" si="72"/>
        <v>1</v>
      </c>
      <c r="G141" s="42"/>
      <c r="H141" s="45"/>
      <c r="I141" s="86">
        <f t="shared" si="73"/>
        <v>0</v>
      </c>
      <c r="J141" s="48"/>
      <c r="K141" s="87">
        <f t="shared" si="74"/>
        <v>0</v>
      </c>
      <c r="L141" s="42"/>
      <c r="M141" s="42"/>
      <c r="N141" s="45"/>
      <c r="O141" s="88">
        <f>IF(N141&lt;&gt;0,IF(N141+H141&gt;3*D141,0,IF(N141+H141&gt;D141*2.5,25,IF(N141+H141&gt;D141*2,50,IF(N141+H141&gt;D141*1.5,75,100)))),0)</f>
        <v>0</v>
      </c>
      <c r="P141" s="45"/>
      <c r="Q141" s="42"/>
      <c r="R141" s="42"/>
      <c r="S141" s="45"/>
      <c r="T141" s="45"/>
      <c r="U141" s="42"/>
      <c r="V141" s="88">
        <v>0</v>
      </c>
      <c r="W141" s="88"/>
    </row>
    <row r="142" spans="1:23" ht="39.950000000000003" customHeight="1" x14ac:dyDescent="0.25">
      <c r="A142" s="49" t="s">
        <v>257</v>
      </c>
      <c r="B142" s="49" t="s">
        <v>56</v>
      </c>
      <c r="C142" s="49"/>
      <c r="D142" s="32">
        <v>1</v>
      </c>
      <c r="E142" s="42"/>
      <c r="F142" s="37">
        <f t="shared" si="72"/>
        <v>1</v>
      </c>
      <c r="G142" s="42"/>
      <c r="H142" s="45"/>
      <c r="I142" s="86">
        <f t="shared" si="73"/>
        <v>0</v>
      </c>
      <c r="J142" s="48"/>
      <c r="K142" s="87">
        <f t="shared" si="74"/>
        <v>0</v>
      </c>
      <c r="L142" s="42"/>
      <c r="M142" s="42"/>
      <c r="N142" s="45"/>
      <c r="O142" s="88">
        <f t="shared" ref="O142" si="77">IF(N142&lt;&gt;0,IF(N142+H142&gt;3*D142,0,IF(N142+H142&gt;D142*2.5,25,IF(N142+H142&gt;D142*2,50,IF(N142+H142&gt;D142*1.5,75,100)))),0)</f>
        <v>0</v>
      </c>
      <c r="P142" s="45"/>
      <c r="Q142" s="42"/>
      <c r="R142" s="42"/>
      <c r="S142" s="45"/>
      <c r="T142" s="45"/>
      <c r="U142" s="42"/>
      <c r="V142" s="88">
        <v>0</v>
      </c>
      <c r="W142" s="88"/>
    </row>
    <row r="143" spans="1:23" ht="39.950000000000003" customHeight="1" x14ac:dyDescent="0.25">
      <c r="A143" s="23" t="s">
        <v>60</v>
      </c>
      <c r="B143" s="23" t="s">
        <v>53</v>
      </c>
      <c r="C143" s="23" t="s">
        <v>54</v>
      </c>
      <c r="D143" s="36">
        <f>10*100/85</f>
        <v>11.764705882352942</v>
      </c>
      <c r="E143" s="41"/>
      <c r="F143" s="28">
        <f>(AVERAGE(F144:F163)*$D$143)</f>
        <v>11.764705882352942</v>
      </c>
      <c r="G143" s="41"/>
      <c r="H143" s="44"/>
      <c r="I143" s="28">
        <f>(AVERAGE(I144:I163)*$D$143)</f>
        <v>0</v>
      </c>
      <c r="J143" s="47"/>
      <c r="K143" s="28">
        <f>(AVERAGE(K144:K163)*$D$143)</f>
        <v>0</v>
      </c>
      <c r="L143" s="41"/>
      <c r="M143" s="41"/>
      <c r="N143" s="44"/>
      <c r="O143" s="28">
        <f>AVERAGE(O144:O163)</f>
        <v>0</v>
      </c>
      <c r="P143" s="44"/>
      <c r="Q143" s="41"/>
      <c r="R143" s="41"/>
      <c r="S143" s="44"/>
      <c r="T143" s="44"/>
      <c r="U143" s="41"/>
      <c r="V143" s="28">
        <f>AVERAGE(V144:V163)</f>
        <v>0</v>
      </c>
      <c r="W143" s="28"/>
    </row>
    <row r="144" spans="1:23" ht="39.950000000000003" customHeight="1" x14ac:dyDescent="0.25">
      <c r="A144" s="49" t="s">
        <v>258</v>
      </c>
      <c r="B144" s="49" t="s">
        <v>80</v>
      </c>
      <c r="C144" s="49"/>
      <c r="D144" s="32">
        <f>$F$2/5</f>
        <v>0</v>
      </c>
      <c r="E144" s="42"/>
      <c r="F144" s="37">
        <f t="shared" ref="F144:F163" si="78">IF(H144&lt;&gt;0,0,1)</f>
        <v>1</v>
      </c>
      <c r="G144" s="42"/>
      <c r="H144" s="45"/>
      <c r="I144" s="86">
        <f t="shared" ref="I144:I163" si="79">IF(H144&lt;&gt;0,IF(H144&lt;D144,1,0),0)</f>
        <v>0</v>
      </c>
      <c r="J144" s="48"/>
      <c r="K144" s="87">
        <f t="shared" ref="K144:K163" si="80">IF(J144&lt;&gt;0,IF(J144&lt;2017,1,0),0)</f>
        <v>0</v>
      </c>
      <c r="L144" s="42"/>
      <c r="M144" s="42"/>
      <c r="N144" s="45"/>
      <c r="O144" s="88">
        <f>IF(N144&lt;&gt;0,IF(N144+H144&gt;3*D144,0,IF(N144+H144&gt;D144*2.5,25,IF(N144+H144&gt;D144*2,50,IF(N144+H144&gt;D144*1.5,75,100)))),0)</f>
        <v>0</v>
      </c>
      <c r="P144" s="45"/>
      <c r="Q144" s="42"/>
      <c r="R144" s="42"/>
      <c r="S144" s="45"/>
      <c r="T144" s="45"/>
      <c r="U144" s="42"/>
      <c r="V144" s="88">
        <v>0</v>
      </c>
      <c r="W144" s="88"/>
    </row>
    <row r="145" spans="1:23" ht="39.950000000000003" customHeight="1" x14ac:dyDescent="0.25">
      <c r="A145" s="49" t="s">
        <v>259</v>
      </c>
      <c r="B145" s="49" t="s">
        <v>80</v>
      </c>
      <c r="C145" s="49"/>
      <c r="D145" s="32">
        <f>$F$2/5</f>
        <v>0</v>
      </c>
      <c r="E145" s="42"/>
      <c r="F145" s="37">
        <f t="shared" si="78"/>
        <v>1</v>
      </c>
      <c r="G145" s="42"/>
      <c r="H145" s="45"/>
      <c r="I145" s="86">
        <f t="shared" si="79"/>
        <v>0</v>
      </c>
      <c r="J145" s="48"/>
      <c r="K145" s="87">
        <f t="shared" si="80"/>
        <v>0</v>
      </c>
      <c r="L145" s="42"/>
      <c r="M145" s="42"/>
      <c r="N145" s="45"/>
      <c r="O145" s="88">
        <f>IF(N145&lt;&gt;0,IF(N145+H145&gt;3*D145,0,IF(N145+H145&gt;D145*2.5,25,IF(N145+H145&gt;D145*2,50,IF(N145+H145&gt;D145*1.5,75,100)))),0)</f>
        <v>0</v>
      </c>
      <c r="P145" s="45"/>
      <c r="Q145" s="42"/>
      <c r="R145" s="42"/>
      <c r="S145" s="45"/>
      <c r="T145" s="45"/>
      <c r="U145" s="42"/>
      <c r="V145" s="88">
        <v>0</v>
      </c>
      <c r="W145" s="88"/>
    </row>
    <row r="146" spans="1:23" ht="39.950000000000003" customHeight="1" x14ac:dyDescent="0.25">
      <c r="A146" s="49" t="s">
        <v>260</v>
      </c>
      <c r="B146" s="49" t="s">
        <v>80</v>
      </c>
      <c r="C146" s="49"/>
      <c r="D146" s="32">
        <f>$F$2/5</f>
        <v>0</v>
      </c>
      <c r="E146" s="42"/>
      <c r="F146" s="37">
        <f t="shared" si="78"/>
        <v>1</v>
      </c>
      <c r="G146" s="42"/>
      <c r="H146" s="45"/>
      <c r="I146" s="86">
        <f t="shared" si="79"/>
        <v>0</v>
      </c>
      <c r="J146" s="48"/>
      <c r="K146" s="87">
        <f t="shared" si="80"/>
        <v>0</v>
      </c>
      <c r="L146" s="42"/>
      <c r="M146" s="42"/>
      <c r="N146" s="45"/>
      <c r="O146" s="88">
        <f t="shared" ref="O146:O155" si="81">IF(N146&lt;&gt;0,IF(N146+H146&gt;3*D146,0,IF(N146+H146&gt;D146*2.5,25,IF(N146+H146&gt;D146*2,50,IF(N146+H146&gt;D146*1.5,75,100)))),0)</f>
        <v>0</v>
      </c>
      <c r="P146" s="45"/>
      <c r="Q146" s="42"/>
      <c r="R146" s="42"/>
      <c r="S146" s="45"/>
      <c r="T146" s="45"/>
      <c r="U146" s="42"/>
      <c r="V146" s="88">
        <v>0</v>
      </c>
      <c r="W146" s="88"/>
    </row>
    <row r="147" spans="1:23" ht="39.950000000000003" customHeight="1" x14ac:dyDescent="0.25">
      <c r="A147" s="49" t="s">
        <v>261</v>
      </c>
      <c r="B147" s="49" t="s">
        <v>56</v>
      </c>
      <c r="C147" s="49"/>
      <c r="D147" s="32">
        <v>1</v>
      </c>
      <c r="E147" s="42"/>
      <c r="F147" s="37">
        <f t="shared" si="78"/>
        <v>1</v>
      </c>
      <c r="G147" s="42"/>
      <c r="H147" s="45"/>
      <c r="I147" s="86">
        <f t="shared" si="79"/>
        <v>0</v>
      </c>
      <c r="J147" s="48"/>
      <c r="K147" s="87">
        <f t="shared" si="80"/>
        <v>0</v>
      </c>
      <c r="L147" s="42"/>
      <c r="M147" s="42"/>
      <c r="N147" s="45"/>
      <c r="O147" s="88">
        <f>IF(N147&lt;&gt;0,IF(N147+H147&gt;3*D147,0,IF(N147+H147&gt;D147*2.5,25,IF(N147+H147&gt;D147*2,50,IF(N147+H147&gt;D147*1.5,75,100)))),0)</f>
        <v>0</v>
      </c>
      <c r="P147" s="45"/>
      <c r="Q147" s="42"/>
      <c r="R147" s="42"/>
      <c r="S147" s="45"/>
      <c r="T147" s="45"/>
      <c r="U147" s="42"/>
      <c r="V147" s="88">
        <v>0</v>
      </c>
      <c r="W147" s="88"/>
    </row>
    <row r="148" spans="1:23" ht="39.950000000000003" customHeight="1" x14ac:dyDescent="0.25">
      <c r="A148" s="49" t="s">
        <v>262</v>
      </c>
      <c r="B148" s="49" t="s">
        <v>56</v>
      </c>
      <c r="C148" s="49"/>
      <c r="D148" s="32">
        <v>1</v>
      </c>
      <c r="E148" s="42"/>
      <c r="F148" s="37">
        <f t="shared" si="78"/>
        <v>1</v>
      </c>
      <c r="G148" s="42"/>
      <c r="H148" s="45"/>
      <c r="I148" s="86">
        <f t="shared" si="79"/>
        <v>0</v>
      </c>
      <c r="J148" s="48"/>
      <c r="K148" s="87">
        <f t="shared" si="80"/>
        <v>0</v>
      </c>
      <c r="L148" s="42"/>
      <c r="M148" s="42"/>
      <c r="N148" s="45"/>
      <c r="O148" s="88">
        <f t="shared" ref="O148" si="82">IF(N148&lt;&gt;0,IF(N148+H148&gt;3*D148,0,IF(N148+H148&gt;D148*2.5,25,IF(N148+H148&gt;D148*2,50,IF(N148+H148&gt;D148*1.5,75,100)))),0)</f>
        <v>0</v>
      </c>
      <c r="P148" s="45"/>
      <c r="Q148" s="42"/>
      <c r="R148" s="42"/>
      <c r="S148" s="45"/>
      <c r="T148" s="45"/>
      <c r="U148" s="42"/>
      <c r="V148" s="88">
        <v>0</v>
      </c>
      <c r="W148" s="88"/>
    </row>
    <row r="149" spans="1:23" ht="39.950000000000003" customHeight="1" x14ac:dyDescent="0.25">
      <c r="A149" s="49" t="s">
        <v>263</v>
      </c>
      <c r="B149" s="49" t="s">
        <v>56</v>
      </c>
      <c r="C149" s="49"/>
      <c r="D149" s="32">
        <v>1</v>
      </c>
      <c r="E149" s="42"/>
      <c r="F149" s="37">
        <f t="shared" si="78"/>
        <v>1</v>
      </c>
      <c r="G149" s="42"/>
      <c r="H149" s="45"/>
      <c r="I149" s="86">
        <f t="shared" si="79"/>
        <v>0</v>
      </c>
      <c r="J149" s="48"/>
      <c r="K149" s="87">
        <f t="shared" si="80"/>
        <v>0</v>
      </c>
      <c r="L149" s="42"/>
      <c r="M149" s="42"/>
      <c r="N149" s="45"/>
      <c r="O149" s="88">
        <f>IF(N149&lt;&gt;0,IF(N149+H149&gt;3*D149,0,IF(N149+H149&gt;D149*2.5,25,IF(N149+H149&gt;D149*2,50,IF(N149+H149&gt;D149*1.5,75,100)))),0)</f>
        <v>0</v>
      </c>
      <c r="P149" s="45"/>
      <c r="Q149" s="42"/>
      <c r="R149" s="42"/>
      <c r="S149" s="45"/>
      <c r="T149" s="45"/>
      <c r="U149" s="42"/>
      <c r="V149" s="88">
        <v>0</v>
      </c>
      <c r="W149" s="88"/>
    </row>
    <row r="150" spans="1:23" ht="39.950000000000003" customHeight="1" x14ac:dyDescent="0.25">
      <c r="A150" s="49" t="s">
        <v>264</v>
      </c>
      <c r="B150" s="49" t="s">
        <v>56</v>
      </c>
      <c r="C150" s="49"/>
      <c r="D150" s="32">
        <v>1</v>
      </c>
      <c r="E150" s="42"/>
      <c r="F150" s="37">
        <f t="shared" si="78"/>
        <v>1</v>
      </c>
      <c r="G150" s="42"/>
      <c r="H150" s="45"/>
      <c r="I150" s="86">
        <f t="shared" si="79"/>
        <v>0</v>
      </c>
      <c r="J150" s="48"/>
      <c r="K150" s="87">
        <f t="shared" si="80"/>
        <v>0</v>
      </c>
      <c r="L150" s="42"/>
      <c r="M150" s="42"/>
      <c r="N150" s="45"/>
      <c r="O150" s="88">
        <f>IF(N150&lt;&gt;0,IF(N150+H150&gt;3*D150,0,IF(N150+H150&gt;D150*2.5,25,IF(N150+H150&gt;D150*2,50,IF(N150+H150&gt;D150*1.5,75,100)))),0)</f>
        <v>0</v>
      </c>
      <c r="P150" s="45"/>
      <c r="Q150" s="42"/>
      <c r="R150" s="42"/>
      <c r="S150" s="45"/>
      <c r="T150" s="45"/>
      <c r="U150" s="42"/>
      <c r="V150" s="88">
        <v>0</v>
      </c>
      <c r="W150" s="88"/>
    </row>
    <row r="151" spans="1:23" ht="39.950000000000003" customHeight="1" x14ac:dyDescent="0.25">
      <c r="A151" s="49" t="s">
        <v>265</v>
      </c>
      <c r="B151" s="49" t="s">
        <v>56</v>
      </c>
      <c r="C151" s="49" t="s">
        <v>266</v>
      </c>
      <c r="D151" s="32">
        <v>1</v>
      </c>
      <c r="E151" s="42"/>
      <c r="F151" s="37">
        <f t="shared" si="78"/>
        <v>1</v>
      </c>
      <c r="G151" s="42"/>
      <c r="H151" s="45"/>
      <c r="I151" s="86">
        <f t="shared" si="79"/>
        <v>0</v>
      </c>
      <c r="J151" s="48"/>
      <c r="K151" s="87">
        <f t="shared" si="80"/>
        <v>0</v>
      </c>
      <c r="L151" s="42"/>
      <c r="M151" s="42"/>
      <c r="N151" s="45"/>
      <c r="O151" s="88">
        <f t="shared" ref="O151:O152" si="83">IF(N151&lt;&gt;0,IF(N151+H151&gt;3*D151,0,IF(N151+H151&gt;D151*2.5,25,IF(N151+H151&gt;D151*2,50,IF(N151+H151&gt;D151*1.5,75,100)))),0)</f>
        <v>0</v>
      </c>
      <c r="P151" s="45"/>
      <c r="Q151" s="42"/>
      <c r="R151" s="42"/>
      <c r="S151" s="45"/>
      <c r="T151" s="45"/>
      <c r="U151" s="42"/>
      <c r="V151" s="88">
        <v>0</v>
      </c>
      <c r="W151" s="88"/>
    </row>
    <row r="152" spans="1:23" ht="39.950000000000003" customHeight="1" x14ac:dyDescent="0.25">
      <c r="A152" s="49" t="s">
        <v>267</v>
      </c>
      <c r="B152" s="49" t="s">
        <v>80</v>
      </c>
      <c r="C152" s="49" t="s">
        <v>268</v>
      </c>
      <c r="D152" s="32">
        <f>$F$2/5</f>
        <v>0</v>
      </c>
      <c r="E152" s="42"/>
      <c r="F152" s="37">
        <f t="shared" si="78"/>
        <v>1</v>
      </c>
      <c r="G152" s="42"/>
      <c r="H152" s="45"/>
      <c r="I152" s="86">
        <f t="shared" si="79"/>
        <v>0</v>
      </c>
      <c r="J152" s="48"/>
      <c r="K152" s="87">
        <f t="shared" si="80"/>
        <v>0</v>
      </c>
      <c r="L152" s="42"/>
      <c r="M152" s="42"/>
      <c r="N152" s="45"/>
      <c r="O152" s="88">
        <f t="shared" si="83"/>
        <v>0</v>
      </c>
      <c r="P152" s="45"/>
      <c r="Q152" s="42"/>
      <c r="R152" s="42"/>
      <c r="S152" s="45"/>
      <c r="T152" s="45"/>
      <c r="U152" s="42"/>
      <c r="V152" s="88">
        <v>0</v>
      </c>
      <c r="W152" s="88"/>
    </row>
    <row r="153" spans="1:23" ht="39.950000000000003" customHeight="1" x14ac:dyDescent="0.25">
      <c r="A153" s="49" t="s">
        <v>269</v>
      </c>
      <c r="B153" s="49" t="s">
        <v>58</v>
      </c>
      <c r="C153" s="49" t="s">
        <v>270</v>
      </c>
      <c r="D153" s="32">
        <f>$F$2</f>
        <v>0</v>
      </c>
      <c r="E153" s="42"/>
      <c r="F153" s="37">
        <f t="shared" si="78"/>
        <v>1</v>
      </c>
      <c r="G153" s="42"/>
      <c r="H153" s="45"/>
      <c r="I153" s="86">
        <f t="shared" si="79"/>
        <v>0</v>
      </c>
      <c r="J153" s="48"/>
      <c r="K153" s="87">
        <f t="shared" si="80"/>
        <v>0</v>
      </c>
      <c r="L153" s="42"/>
      <c r="M153" s="42"/>
      <c r="N153" s="45"/>
      <c r="O153" s="88">
        <f>IF(N153&lt;&gt;0,IF(N153+H153&gt;3*D153,0,IF(N153+H153&gt;D153*2.5,25,IF(N153+H153&gt;D153*2,50,IF(N153+H153&gt;D153*1.5,75,100)))),0)</f>
        <v>0</v>
      </c>
      <c r="P153" s="45"/>
      <c r="Q153" s="42"/>
      <c r="R153" s="42"/>
      <c r="S153" s="45"/>
      <c r="T153" s="45"/>
      <c r="U153" s="42"/>
      <c r="V153" s="88">
        <v>0</v>
      </c>
      <c r="W153" s="88"/>
    </row>
    <row r="154" spans="1:23" ht="39.950000000000003" customHeight="1" x14ac:dyDescent="0.25">
      <c r="A154" s="49" t="s">
        <v>271</v>
      </c>
      <c r="B154" s="49" t="s">
        <v>80</v>
      </c>
      <c r="C154" s="49"/>
      <c r="D154" s="32">
        <f>$F$2/5</f>
        <v>0</v>
      </c>
      <c r="E154" s="42"/>
      <c r="F154" s="37">
        <f t="shared" si="78"/>
        <v>1</v>
      </c>
      <c r="G154" s="42"/>
      <c r="H154" s="45"/>
      <c r="I154" s="86">
        <f t="shared" si="79"/>
        <v>0</v>
      </c>
      <c r="J154" s="48"/>
      <c r="K154" s="87">
        <f t="shared" si="80"/>
        <v>0</v>
      </c>
      <c r="L154" s="42"/>
      <c r="M154" s="42"/>
      <c r="N154" s="45"/>
      <c r="O154" s="88">
        <f t="shared" ref="O154" si="84">IF(N154&lt;&gt;0,IF(N154+H154&gt;3*D154,0,IF(N154+H154&gt;D154*2.5,25,IF(N154+H154&gt;D154*2,50,IF(N154+H154&gt;D154*1.5,75,100)))),0)</f>
        <v>0</v>
      </c>
      <c r="P154" s="45"/>
      <c r="Q154" s="42"/>
      <c r="R154" s="42"/>
      <c r="S154" s="45"/>
      <c r="T154" s="45"/>
      <c r="U154" s="42"/>
      <c r="V154" s="88">
        <v>0</v>
      </c>
      <c r="W154" s="88"/>
    </row>
    <row r="155" spans="1:23" ht="39.950000000000003" customHeight="1" x14ac:dyDescent="0.25">
      <c r="A155" s="49" t="s">
        <v>272</v>
      </c>
      <c r="B155" s="49" t="s">
        <v>56</v>
      </c>
      <c r="C155" s="49"/>
      <c r="D155" s="32">
        <v>1</v>
      </c>
      <c r="E155" s="42"/>
      <c r="F155" s="37">
        <f t="shared" si="78"/>
        <v>1</v>
      </c>
      <c r="G155" s="42"/>
      <c r="H155" s="45"/>
      <c r="I155" s="86">
        <f t="shared" si="79"/>
        <v>0</v>
      </c>
      <c r="J155" s="48"/>
      <c r="K155" s="87">
        <f t="shared" si="80"/>
        <v>0</v>
      </c>
      <c r="L155" s="42"/>
      <c r="M155" s="42"/>
      <c r="N155" s="45"/>
      <c r="O155" s="88">
        <f t="shared" si="81"/>
        <v>0</v>
      </c>
      <c r="P155" s="45"/>
      <c r="Q155" s="42"/>
      <c r="R155" s="42"/>
      <c r="S155" s="45"/>
      <c r="T155" s="45"/>
      <c r="U155" s="42"/>
      <c r="V155" s="88">
        <v>0</v>
      </c>
      <c r="W155" s="88"/>
    </row>
    <row r="156" spans="1:23" ht="39.950000000000003" customHeight="1" x14ac:dyDescent="0.25">
      <c r="A156" s="49" t="s">
        <v>273</v>
      </c>
      <c r="B156" s="49" t="s">
        <v>56</v>
      </c>
      <c r="C156" s="49"/>
      <c r="D156" s="32">
        <v>1</v>
      </c>
      <c r="E156" s="42"/>
      <c r="F156" s="37">
        <f t="shared" si="78"/>
        <v>1</v>
      </c>
      <c r="G156" s="42"/>
      <c r="H156" s="45"/>
      <c r="I156" s="86">
        <f t="shared" si="79"/>
        <v>0</v>
      </c>
      <c r="J156" s="48"/>
      <c r="K156" s="87">
        <f t="shared" si="80"/>
        <v>0</v>
      </c>
      <c r="L156" s="42"/>
      <c r="M156" s="42"/>
      <c r="N156" s="45"/>
      <c r="O156" s="88">
        <f>IF(N156&lt;&gt;0,IF(N156+H156&gt;3*D156,0,IF(N156+H156&gt;D156*2.5,25,IF(N156+H156&gt;D156*2,50,IF(N156+H156&gt;D156*1.5,75,100)))),0)</f>
        <v>0</v>
      </c>
      <c r="P156" s="45"/>
      <c r="Q156" s="42"/>
      <c r="R156" s="42"/>
      <c r="S156" s="45"/>
      <c r="T156" s="45"/>
      <c r="U156" s="42"/>
      <c r="V156" s="88">
        <v>0</v>
      </c>
      <c r="W156" s="88"/>
    </row>
    <row r="157" spans="1:23" ht="39.950000000000003" customHeight="1" x14ac:dyDescent="0.25">
      <c r="A157" s="49" t="s">
        <v>274</v>
      </c>
      <c r="B157" s="49" t="s">
        <v>58</v>
      </c>
      <c r="C157" s="49"/>
      <c r="D157" s="32">
        <f>$F$2</f>
        <v>0</v>
      </c>
      <c r="E157" s="42"/>
      <c r="F157" s="37">
        <f t="shared" si="78"/>
        <v>1</v>
      </c>
      <c r="G157" s="42"/>
      <c r="H157" s="45"/>
      <c r="I157" s="86">
        <f t="shared" si="79"/>
        <v>0</v>
      </c>
      <c r="J157" s="48"/>
      <c r="K157" s="87">
        <f t="shared" si="80"/>
        <v>0</v>
      </c>
      <c r="L157" s="42"/>
      <c r="M157" s="42"/>
      <c r="N157" s="45"/>
      <c r="O157" s="88">
        <f t="shared" ref="O157" si="85">IF(N157&lt;&gt;0,IF(N157+H157&gt;3*D157,0,IF(N157+H157&gt;D157*2.5,25,IF(N157+H157&gt;D157*2,50,IF(N157+H157&gt;D157*1.5,75,100)))),0)</f>
        <v>0</v>
      </c>
      <c r="P157" s="45"/>
      <c r="Q157" s="42"/>
      <c r="R157" s="42"/>
      <c r="S157" s="45"/>
      <c r="T157" s="45"/>
      <c r="U157" s="42"/>
      <c r="V157" s="88">
        <v>0</v>
      </c>
      <c r="W157" s="88"/>
    </row>
    <row r="158" spans="1:23" ht="39.950000000000003" customHeight="1" x14ac:dyDescent="0.25">
      <c r="A158" s="49" t="s">
        <v>275</v>
      </c>
      <c r="B158" s="49" t="s">
        <v>80</v>
      </c>
      <c r="C158" s="49" t="s">
        <v>276</v>
      </c>
      <c r="D158" s="32">
        <f>$F$2/5</f>
        <v>0</v>
      </c>
      <c r="E158" s="42"/>
      <c r="F158" s="37">
        <f t="shared" si="78"/>
        <v>1</v>
      </c>
      <c r="G158" s="42"/>
      <c r="H158" s="45"/>
      <c r="I158" s="86">
        <f t="shared" si="79"/>
        <v>0</v>
      </c>
      <c r="J158" s="48"/>
      <c r="K158" s="87">
        <f t="shared" si="80"/>
        <v>0</v>
      </c>
      <c r="L158" s="42"/>
      <c r="M158" s="42"/>
      <c r="N158" s="45"/>
      <c r="O158" s="88">
        <f>IF(N158&lt;&gt;0,IF(N158+H158&gt;3*D158,0,IF(N158+H158&gt;D158*2.5,25,IF(N158+H158&gt;D158*2,50,IF(N158+H158&gt;D158*1.5,75,100)))),0)</f>
        <v>0</v>
      </c>
      <c r="P158" s="45"/>
      <c r="Q158" s="42"/>
      <c r="R158" s="42"/>
      <c r="S158" s="45"/>
      <c r="T158" s="45"/>
      <c r="U158" s="42"/>
      <c r="V158" s="88">
        <v>0</v>
      </c>
      <c r="W158" s="88"/>
    </row>
    <row r="159" spans="1:23" ht="39.950000000000003" customHeight="1" x14ac:dyDescent="0.25">
      <c r="A159" s="49" t="s">
        <v>277</v>
      </c>
      <c r="B159" s="49" t="s">
        <v>80</v>
      </c>
      <c r="C159" s="49"/>
      <c r="D159" s="32">
        <f>$F$2/5</f>
        <v>0</v>
      </c>
      <c r="E159" s="42"/>
      <c r="F159" s="37">
        <f t="shared" si="78"/>
        <v>1</v>
      </c>
      <c r="G159" s="42"/>
      <c r="H159" s="45"/>
      <c r="I159" s="86">
        <f t="shared" si="79"/>
        <v>0</v>
      </c>
      <c r="J159" s="48"/>
      <c r="K159" s="87">
        <f t="shared" si="80"/>
        <v>0</v>
      </c>
      <c r="L159" s="42"/>
      <c r="M159" s="42"/>
      <c r="N159" s="45"/>
      <c r="O159" s="88">
        <f>IF(N159&lt;&gt;0,IF(N159+H159&gt;3*D159,0,IF(N159+H159&gt;D159*2.5,25,IF(N159+H159&gt;D159*2,50,IF(N159+H159&gt;D159*1.5,75,100)))),0)</f>
        <v>0</v>
      </c>
      <c r="P159" s="45"/>
      <c r="Q159" s="42"/>
      <c r="R159" s="42"/>
      <c r="S159" s="45"/>
      <c r="T159" s="45"/>
      <c r="U159" s="42"/>
      <c r="V159" s="88">
        <v>0</v>
      </c>
      <c r="W159" s="88"/>
    </row>
    <row r="160" spans="1:23" ht="39.950000000000003" customHeight="1" x14ac:dyDescent="0.25">
      <c r="A160" s="49" t="s">
        <v>278</v>
      </c>
      <c r="B160" s="49" t="s">
        <v>58</v>
      </c>
      <c r="C160" s="49"/>
      <c r="D160" s="32">
        <f>$F$2</f>
        <v>0</v>
      </c>
      <c r="E160" s="42"/>
      <c r="F160" s="37">
        <f t="shared" si="78"/>
        <v>1</v>
      </c>
      <c r="G160" s="42"/>
      <c r="H160" s="45"/>
      <c r="I160" s="86">
        <f t="shared" si="79"/>
        <v>0</v>
      </c>
      <c r="J160" s="48"/>
      <c r="K160" s="87">
        <f t="shared" si="80"/>
        <v>0</v>
      </c>
      <c r="L160" s="42"/>
      <c r="M160" s="42"/>
      <c r="N160" s="45"/>
      <c r="O160" s="88">
        <f t="shared" ref="O160:O161" si="86">IF(N160&lt;&gt;0,IF(N160+H160&gt;3*D160,0,IF(N160+H160&gt;D160*2.5,25,IF(N160+H160&gt;D160*2,50,IF(N160+H160&gt;D160*1.5,75,100)))),0)</f>
        <v>0</v>
      </c>
      <c r="P160" s="45"/>
      <c r="Q160" s="42"/>
      <c r="R160" s="42"/>
      <c r="S160" s="45"/>
      <c r="T160" s="45"/>
      <c r="U160" s="42"/>
      <c r="V160" s="88">
        <v>0</v>
      </c>
      <c r="W160" s="88"/>
    </row>
    <row r="161" spans="1:23" ht="39.950000000000003" customHeight="1" x14ac:dyDescent="0.25">
      <c r="A161" s="49" t="s">
        <v>279</v>
      </c>
      <c r="B161" s="49" t="s">
        <v>58</v>
      </c>
      <c r="C161" s="49"/>
      <c r="D161" s="32">
        <f>$F$2</f>
        <v>0</v>
      </c>
      <c r="E161" s="42"/>
      <c r="F161" s="37">
        <f t="shared" si="78"/>
        <v>1</v>
      </c>
      <c r="G161" s="42"/>
      <c r="H161" s="45"/>
      <c r="I161" s="86">
        <f t="shared" si="79"/>
        <v>0</v>
      </c>
      <c r="J161" s="48"/>
      <c r="K161" s="87">
        <f t="shared" si="80"/>
        <v>0</v>
      </c>
      <c r="L161" s="42"/>
      <c r="M161" s="42"/>
      <c r="N161" s="45"/>
      <c r="O161" s="88">
        <f t="shared" si="86"/>
        <v>0</v>
      </c>
      <c r="P161" s="45"/>
      <c r="Q161" s="42"/>
      <c r="R161" s="42"/>
      <c r="S161" s="45"/>
      <c r="T161" s="45"/>
      <c r="U161" s="42"/>
      <c r="V161" s="88">
        <v>0</v>
      </c>
      <c r="W161" s="88"/>
    </row>
    <row r="162" spans="1:23" ht="39.950000000000003" customHeight="1" x14ac:dyDescent="0.25">
      <c r="A162" s="49" t="s">
        <v>280</v>
      </c>
      <c r="B162" s="49" t="s">
        <v>58</v>
      </c>
      <c r="C162" s="49"/>
      <c r="D162" s="32">
        <f>$F$2</f>
        <v>0</v>
      </c>
      <c r="E162" s="42"/>
      <c r="F162" s="37">
        <f t="shared" si="78"/>
        <v>1</v>
      </c>
      <c r="G162" s="42"/>
      <c r="H162" s="45"/>
      <c r="I162" s="86">
        <f t="shared" si="79"/>
        <v>0</v>
      </c>
      <c r="J162" s="48"/>
      <c r="K162" s="87">
        <f t="shared" si="80"/>
        <v>0</v>
      </c>
      <c r="L162" s="42"/>
      <c r="M162" s="42"/>
      <c r="N162" s="45"/>
      <c r="O162" s="88">
        <f>IF(N162&lt;&gt;0,IF(N162+H162&gt;3*D162,0,IF(N162+H162&gt;D162*2.5,25,IF(N162+H162&gt;D162*2,50,IF(N162+H162&gt;D162*1.5,75,100)))),0)</f>
        <v>0</v>
      </c>
      <c r="P162" s="45"/>
      <c r="Q162" s="42"/>
      <c r="R162" s="42"/>
      <c r="S162" s="45"/>
      <c r="T162" s="45"/>
      <c r="U162" s="42"/>
      <c r="V162" s="88">
        <v>0</v>
      </c>
      <c r="W162" s="88"/>
    </row>
    <row r="163" spans="1:23" ht="39.950000000000003" customHeight="1" x14ac:dyDescent="0.25">
      <c r="A163" s="49" t="s">
        <v>281</v>
      </c>
      <c r="B163" s="49" t="s">
        <v>56</v>
      </c>
      <c r="C163" s="49"/>
      <c r="D163" s="32">
        <v>1</v>
      </c>
      <c r="E163" s="42"/>
      <c r="F163" s="37">
        <f t="shared" si="78"/>
        <v>1</v>
      </c>
      <c r="G163" s="42"/>
      <c r="H163" s="45"/>
      <c r="I163" s="86">
        <f t="shared" si="79"/>
        <v>0</v>
      </c>
      <c r="J163" s="48"/>
      <c r="K163" s="87">
        <f t="shared" si="80"/>
        <v>0</v>
      </c>
      <c r="L163" s="42"/>
      <c r="M163" s="42"/>
      <c r="N163" s="45"/>
      <c r="O163" s="88">
        <f t="shared" ref="O163" si="87">IF(N163&lt;&gt;0,IF(N163+H163&gt;3*D163,0,IF(N163+H163&gt;D163*2.5,25,IF(N163+H163&gt;D163*2,50,IF(N163+H163&gt;D163*1.5,75,100)))),0)</f>
        <v>0</v>
      </c>
      <c r="P163" s="45"/>
      <c r="Q163" s="42"/>
      <c r="R163" s="42"/>
      <c r="S163" s="45"/>
      <c r="T163" s="45"/>
      <c r="U163" s="42"/>
      <c r="V163" s="88">
        <v>0</v>
      </c>
      <c r="W163" s="88"/>
    </row>
    <row r="164" spans="1:23" ht="39.950000000000003" customHeight="1" x14ac:dyDescent="0.25">
      <c r="A164" s="23" t="s">
        <v>174</v>
      </c>
      <c r="B164" s="23" t="s">
        <v>53</v>
      </c>
      <c r="C164" s="23" t="s">
        <v>54</v>
      </c>
      <c r="D164" s="36">
        <f>20*100/85</f>
        <v>23.529411764705884</v>
      </c>
      <c r="E164" s="41"/>
      <c r="F164" s="28">
        <f>(AVERAGE(F165:F166)*$D$164)</f>
        <v>23.529411764705884</v>
      </c>
      <c r="G164" s="41"/>
      <c r="H164" s="44"/>
      <c r="I164" s="28">
        <f>(AVERAGE(I165:I166)*$D$164)</f>
        <v>0</v>
      </c>
      <c r="J164" s="47"/>
      <c r="K164" s="28">
        <f>(AVERAGE(K165:K166)*$D$164)</f>
        <v>0</v>
      </c>
      <c r="L164" s="41"/>
      <c r="M164" s="41"/>
      <c r="N164" s="44"/>
      <c r="O164" s="28">
        <f>AVERAGE(O165:O166)</f>
        <v>0</v>
      </c>
      <c r="P164" s="44"/>
      <c r="Q164" s="41"/>
      <c r="R164" s="41"/>
      <c r="S164" s="44"/>
      <c r="T164" s="44"/>
      <c r="U164" s="41"/>
      <c r="V164" s="28">
        <f>AVERAGE(V165:V166)</f>
        <v>0</v>
      </c>
      <c r="W164" s="28"/>
    </row>
    <row r="165" spans="1:23" ht="39.950000000000003" customHeight="1" x14ac:dyDescent="0.25">
      <c r="A165" s="49" t="s">
        <v>282</v>
      </c>
      <c r="B165" s="49" t="s">
        <v>56</v>
      </c>
      <c r="C165" s="49"/>
      <c r="D165" s="32">
        <v>1</v>
      </c>
      <c r="E165" s="42"/>
      <c r="F165" s="37">
        <f>IF(H165&lt;&gt;0,0,1)</f>
        <v>1</v>
      </c>
      <c r="G165" s="42"/>
      <c r="H165" s="45"/>
      <c r="I165" s="86">
        <f>IF(H165&lt;&gt;0,IF(H165&lt;D165,1,0),0)</f>
        <v>0</v>
      </c>
      <c r="J165" s="48"/>
      <c r="K165" s="87">
        <f>IF(J165&lt;&gt;0,IF(J165&lt;2017,1,0),0)</f>
        <v>0</v>
      </c>
      <c r="L165" s="42"/>
      <c r="M165" s="42"/>
      <c r="N165" s="45"/>
      <c r="O165" s="88">
        <f>IF(N165&lt;&gt;0,IF(N165+H165&gt;3*D165,0,IF(N165+H165&gt;D165*2.5,25,IF(N165+H165&gt;D165*2,50,IF(N165+H165&gt;D165*1.5,75,100)))),0)</f>
        <v>0</v>
      </c>
      <c r="P165" s="45"/>
      <c r="Q165" s="42"/>
      <c r="R165" s="42"/>
      <c r="S165" s="45"/>
      <c r="T165" s="45"/>
      <c r="U165" s="42"/>
      <c r="V165" s="88">
        <v>0</v>
      </c>
      <c r="W165" s="88"/>
    </row>
    <row r="166" spans="1:23" ht="39.950000000000003" customHeight="1" x14ac:dyDescent="0.25">
      <c r="A166" s="49" t="s">
        <v>283</v>
      </c>
      <c r="B166" s="49" t="s">
        <v>56</v>
      </c>
      <c r="C166" s="49"/>
      <c r="D166" s="32">
        <v>1</v>
      </c>
      <c r="E166" s="42"/>
      <c r="F166" s="37">
        <f>IF(H166&lt;&gt;0,0,1)</f>
        <v>1</v>
      </c>
      <c r="G166" s="42"/>
      <c r="H166" s="45"/>
      <c r="I166" s="86">
        <f>IF(H166&lt;&gt;0,IF(H166&lt;D166,1,0),0)</f>
        <v>0</v>
      </c>
      <c r="J166" s="48"/>
      <c r="K166" s="87">
        <f>IF(J166&lt;&gt;0,IF(J166&lt;2017,1,0),0)</f>
        <v>0</v>
      </c>
      <c r="L166" s="42"/>
      <c r="M166" s="42"/>
      <c r="N166" s="45"/>
      <c r="O166" s="88">
        <f>IF(N166&lt;&gt;0,IF(N166+H166&gt;3*D166,0,IF(N166+H166&gt;D166*2.5,25,IF(N166+H166&gt;D166*2,50,IF(N166+H166&gt;D166*1.5,75,100)))),0)</f>
        <v>0</v>
      </c>
      <c r="P166" s="45"/>
      <c r="Q166" s="42"/>
      <c r="R166" s="42"/>
      <c r="S166" s="45"/>
      <c r="T166" s="45"/>
      <c r="U166" s="42"/>
      <c r="V166" s="88">
        <v>0</v>
      </c>
      <c r="W166" s="88"/>
    </row>
    <row r="167" spans="1:23" x14ac:dyDescent="0.25">
      <c r="E167" s="93"/>
      <c r="G167" s="93"/>
      <c r="H167" s="94"/>
      <c r="J167" s="95"/>
      <c r="L167" s="93"/>
      <c r="M167" s="93"/>
      <c r="N167" s="94"/>
      <c r="P167" s="94"/>
      <c r="Q167" s="93"/>
      <c r="R167" s="93"/>
      <c r="S167" s="94"/>
      <c r="T167" s="94"/>
      <c r="U167" s="93"/>
    </row>
  </sheetData>
  <sheetProtection algorithmName="SHA-512" hashValue="JtsPOKhjijIT7pMeee/xubTZO7uWcGilv0tIkBn7XvVIhV0zYQNcSMHvtm1rGnbBnPlsAJLg5d3hFfD32FFU9A==" saltValue="RFTBJDxgwV66qbcAcZ5Tqw==" spinCount="100000" sheet="1" insertRows="0"/>
  <mergeCells count="15">
    <mergeCell ref="A71:C71"/>
    <mergeCell ref="A91:C91"/>
    <mergeCell ref="A121:C121"/>
    <mergeCell ref="A4:E4"/>
    <mergeCell ref="F4:G4"/>
    <mergeCell ref="E7:K7"/>
    <mergeCell ref="L7:P7"/>
    <mergeCell ref="Q7:V7"/>
    <mergeCell ref="A9:C9"/>
    <mergeCell ref="A1:G1"/>
    <mergeCell ref="I1:L1"/>
    <mergeCell ref="A2:E2"/>
    <mergeCell ref="F2:G2"/>
    <mergeCell ref="A3:E3"/>
    <mergeCell ref="F3:G3"/>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541A50E-BC20-4191-B537-D27F821E7BB6}">
          <x14:formula1>
            <xm:f>lista!$A$2:$A$6</xm:f>
          </x14:formula1>
          <xm:sqref>V11:V18 V20:V36 V38:V60 V62:V65 V67:V70 V73:V75 V77:V80 V82:V90 V93:V98 V100:V104 V106:V117 V119:V120 V123:V133 V135:V142 V144:V163 V165:V166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DC9B-20F1-45F8-BE42-E1E8475ECBB2}">
  <dimension ref="A1:W107"/>
  <sheetViews>
    <sheetView showGridLines="0" zoomScaleNormal="100" zoomScaleSheetLayoutView="100" workbookViewId="0">
      <pane ySplit="8" topLeftCell="A9" activePane="bottomLeft" state="frozen"/>
      <selection pane="bottomLeft" activeCell="E11" sqref="E11:E106"/>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284</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SUM(P9:P106)</f>
        <v>0</v>
      </c>
      <c r="S6" s="75"/>
      <c r="T6" s="78">
        <f>SUM(T9:T106)</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96" t="s">
        <v>43</v>
      </c>
      <c r="M8" s="96" t="s">
        <v>44</v>
      </c>
      <c r="N8" s="96" t="s">
        <v>45</v>
      </c>
      <c r="O8" s="82" t="s">
        <v>2343</v>
      </c>
      <c r="P8" s="97" t="s">
        <v>50</v>
      </c>
      <c r="Q8" s="98" t="s">
        <v>43</v>
      </c>
      <c r="R8" s="98" t="s">
        <v>44</v>
      </c>
      <c r="S8" s="98" t="s">
        <v>45</v>
      </c>
      <c r="T8" s="99" t="s">
        <v>50</v>
      </c>
      <c r="U8" s="98" t="s">
        <v>49</v>
      </c>
      <c r="V8" s="82" t="s">
        <v>2344</v>
      </c>
      <c r="W8" s="82" t="s">
        <v>54</v>
      </c>
    </row>
    <row r="9" spans="1:23" s="2" customFormat="1" ht="24.95" customHeight="1" x14ac:dyDescent="0.25">
      <c r="A9" s="133" t="s">
        <v>99</v>
      </c>
      <c r="B9" s="133"/>
      <c r="C9" s="133"/>
      <c r="D9" s="39">
        <f>+D10+D39+D56</f>
        <v>100</v>
      </c>
      <c r="E9" s="40"/>
      <c r="F9" s="39">
        <f>+F10+F39+F56</f>
        <v>100</v>
      </c>
      <c r="G9" s="40"/>
      <c r="H9" s="43"/>
      <c r="I9" s="39">
        <f>+I10+I39+I56</f>
        <v>0</v>
      </c>
      <c r="J9" s="46"/>
      <c r="K9" s="39">
        <f>+K10+K39+K56</f>
        <v>0</v>
      </c>
      <c r="L9" s="40"/>
      <c r="M9" s="40"/>
      <c r="N9" s="43"/>
      <c r="O9" s="27">
        <f>AVERAGE(O10,O39,O56)</f>
        <v>0</v>
      </c>
      <c r="P9" s="43"/>
      <c r="Q9" s="40"/>
      <c r="R9" s="40"/>
      <c r="S9" s="43"/>
      <c r="T9" s="43"/>
      <c r="U9" s="40"/>
      <c r="V9" s="27">
        <f>AVERAGE(V10,V39,V56)</f>
        <v>0</v>
      </c>
      <c r="W9" s="27"/>
    </row>
    <row r="10" spans="1:23" ht="39.950000000000003" customHeight="1" x14ac:dyDescent="0.25">
      <c r="A10" s="23" t="s">
        <v>52</v>
      </c>
      <c r="B10" s="23" t="s">
        <v>53</v>
      </c>
      <c r="C10" s="23" t="s">
        <v>54</v>
      </c>
      <c r="D10" s="36">
        <f>40*100/65</f>
        <v>61.53846153846154</v>
      </c>
      <c r="E10" s="41"/>
      <c r="F10" s="28">
        <f>(AVERAGE(F11:F38)*$D$10)</f>
        <v>61.53846153846154</v>
      </c>
      <c r="G10" s="41"/>
      <c r="H10" s="44"/>
      <c r="I10" s="28">
        <f>(AVERAGE(I11:I38)*$D$10)</f>
        <v>0</v>
      </c>
      <c r="J10" s="47"/>
      <c r="K10" s="28">
        <f>(AVERAGE(K11:K38)*$D$10)</f>
        <v>0</v>
      </c>
      <c r="L10" s="41"/>
      <c r="M10" s="41"/>
      <c r="N10" s="44"/>
      <c r="O10" s="28">
        <f>AVERAGE(O11:O38)</f>
        <v>0</v>
      </c>
      <c r="P10" s="44"/>
      <c r="Q10" s="41"/>
      <c r="R10" s="41"/>
      <c r="S10" s="44"/>
      <c r="T10" s="44"/>
      <c r="U10" s="41"/>
      <c r="V10" s="28">
        <f>AVERAGE(V11:V38)</f>
        <v>0</v>
      </c>
      <c r="W10" s="28"/>
    </row>
    <row r="11" spans="1:23" ht="39.950000000000003" customHeight="1" x14ac:dyDescent="0.25">
      <c r="A11" s="49" t="s">
        <v>285</v>
      </c>
      <c r="B11" s="49" t="s">
        <v>56</v>
      </c>
      <c r="C11" s="49" t="s">
        <v>286</v>
      </c>
      <c r="D11" s="32">
        <f>IF(B11="I",$F$2,IF(B11="G/2",$F$2/2,IF(B11="G/5",$F$2/5,IF(B11="G/10",$F$2/10,1))))</f>
        <v>1</v>
      </c>
      <c r="E11" s="42"/>
      <c r="F11" s="37">
        <f t="shared" ref="F11:F38" si="0">IF(H11&lt;&gt;0,0,1)</f>
        <v>1</v>
      </c>
      <c r="G11" s="42"/>
      <c r="H11" s="45"/>
      <c r="I11" s="86">
        <f t="shared" ref="I11:I38" si="1">IF(H11&lt;&gt;0,IF(H11&lt;D11,1,0),0)</f>
        <v>0</v>
      </c>
      <c r="J11" s="48"/>
      <c r="K11" s="87">
        <f t="shared" ref="K11:K38" si="2">IF(J11&lt;&gt;0,IF(J11&lt;2017,1,0),0)</f>
        <v>0</v>
      </c>
      <c r="L11" s="42"/>
      <c r="M11" s="42"/>
      <c r="N11" s="45"/>
      <c r="O11" s="88">
        <f>IF(N11&lt;&gt;0,IF(N11+H11&gt;3*D11,0,IF(N11+H11&gt;D11*2.5,25,IF(N11+H11&gt;D11*2,50,IF(N11+H11&gt;D11*1.5,75,100)))),0)</f>
        <v>0</v>
      </c>
      <c r="P11" s="45"/>
      <c r="Q11" s="42"/>
      <c r="R11" s="42"/>
      <c r="S11" s="45"/>
      <c r="T11" s="45"/>
      <c r="U11" s="42"/>
      <c r="V11" s="88"/>
      <c r="W11" s="88"/>
    </row>
    <row r="12" spans="1:23" ht="39.950000000000003" customHeight="1" x14ac:dyDescent="0.25">
      <c r="A12" s="49" t="s">
        <v>287</v>
      </c>
      <c r="B12" s="49" t="s">
        <v>56</v>
      </c>
      <c r="C12" s="49"/>
      <c r="D12" s="32">
        <f t="shared" ref="D12:D75"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c r="W12" s="88"/>
    </row>
    <row r="13" spans="1:23" ht="39.950000000000003" customHeight="1" x14ac:dyDescent="0.25">
      <c r="A13" s="49" t="s">
        <v>288</v>
      </c>
      <c r="B13" s="49" t="s">
        <v>56</v>
      </c>
      <c r="C13" s="49"/>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c r="W13" s="88"/>
    </row>
    <row r="14" spans="1:23" ht="39.950000000000003" customHeight="1" x14ac:dyDescent="0.25">
      <c r="A14" s="49" t="s">
        <v>289</v>
      </c>
      <c r="B14" s="49" t="s">
        <v>56</v>
      </c>
      <c r="C14" s="49"/>
      <c r="D14" s="32">
        <f t="shared" si="3"/>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c r="W14" s="88"/>
    </row>
    <row r="15" spans="1:23" ht="39.950000000000003" customHeight="1" x14ac:dyDescent="0.25">
      <c r="A15" s="49" t="s">
        <v>290</v>
      </c>
      <c r="B15" s="49" t="s">
        <v>56</v>
      </c>
      <c r="C15" s="49" t="s">
        <v>291</v>
      </c>
      <c r="D15" s="32">
        <f t="shared" si="3"/>
        <v>1</v>
      </c>
      <c r="E15" s="42"/>
      <c r="F15" s="37">
        <f t="shared" si="0"/>
        <v>1</v>
      </c>
      <c r="G15" s="42"/>
      <c r="H15" s="45"/>
      <c r="I15" s="86">
        <f t="shared" si="1"/>
        <v>0</v>
      </c>
      <c r="J15" s="48"/>
      <c r="K15" s="87">
        <f t="shared" si="2"/>
        <v>0</v>
      </c>
      <c r="L15" s="42"/>
      <c r="M15" s="42"/>
      <c r="N15" s="45"/>
      <c r="O15" s="88">
        <f t="shared" ref="O15:O16" si="5">IF(N15&lt;&gt;0,IF(N15+H15&gt;3*D15,0,IF(N15+H15&gt;D15*2.5,25,IF(N15+H15&gt;D15*2,50,IF(N15+H15&gt;D15*1.5,75,100)))),0)</f>
        <v>0</v>
      </c>
      <c r="P15" s="45"/>
      <c r="Q15" s="42"/>
      <c r="R15" s="42"/>
      <c r="S15" s="45"/>
      <c r="T15" s="45"/>
      <c r="U15" s="42"/>
      <c r="V15" s="88">
        <v>0</v>
      </c>
      <c r="W15" s="88"/>
    </row>
    <row r="16" spans="1:23" ht="39.950000000000003" customHeight="1" x14ac:dyDescent="0.25">
      <c r="A16" s="49" t="s">
        <v>292</v>
      </c>
      <c r="B16" s="49" t="s">
        <v>56</v>
      </c>
      <c r="C16" s="49" t="s">
        <v>293</v>
      </c>
      <c r="D16" s="32">
        <f t="shared" si="3"/>
        <v>1</v>
      </c>
      <c r="E16" s="42"/>
      <c r="F16" s="37">
        <f t="shared" si="0"/>
        <v>1</v>
      </c>
      <c r="G16" s="42"/>
      <c r="H16" s="45"/>
      <c r="I16" s="86">
        <f t="shared" si="1"/>
        <v>0</v>
      </c>
      <c r="J16" s="48"/>
      <c r="K16" s="87">
        <f t="shared" si="2"/>
        <v>0</v>
      </c>
      <c r="L16" s="42"/>
      <c r="M16" s="42"/>
      <c r="N16" s="45"/>
      <c r="O16" s="88">
        <f t="shared" si="5"/>
        <v>0</v>
      </c>
      <c r="P16" s="45"/>
      <c r="Q16" s="42"/>
      <c r="R16" s="42"/>
      <c r="S16" s="45"/>
      <c r="T16" s="45"/>
      <c r="U16" s="42"/>
      <c r="V16" s="88">
        <v>0</v>
      </c>
      <c r="W16" s="88"/>
    </row>
    <row r="17" spans="1:23" ht="39.950000000000003" customHeight="1" x14ac:dyDescent="0.25">
      <c r="A17" s="49" t="s">
        <v>294</v>
      </c>
      <c r="B17" s="49" t="s">
        <v>56</v>
      </c>
      <c r="C17" s="49"/>
      <c r="D17" s="32">
        <f t="shared" si="3"/>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295</v>
      </c>
      <c r="B18" s="49" t="s">
        <v>56</v>
      </c>
      <c r="C18" s="49"/>
      <c r="D18" s="32">
        <f t="shared" si="3"/>
        <v>1</v>
      </c>
      <c r="E18" s="42"/>
      <c r="F18" s="37">
        <f t="shared" si="0"/>
        <v>1</v>
      </c>
      <c r="G18" s="42"/>
      <c r="H18" s="45"/>
      <c r="I18" s="86">
        <f t="shared" si="1"/>
        <v>0</v>
      </c>
      <c r="J18" s="48"/>
      <c r="K18" s="87">
        <f t="shared" si="2"/>
        <v>0</v>
      </c>
      <c r="L18" s="42"/>
      <c r="M18" s="42"/>
      <c r="N18" s="45"/>
      <c r="O18" s="88">
        <f t="shared" ref="O18" si="6">IF(N18&lt;&gt;0,IF(N18+H18&gt;3*D18,0,IF(N18+H18&gt;D18*2.5,25,IF(N18+H18&gt;D18*2,50,IF(N18+H18&gt;D18*1.5,75,100)))),0)</f>
        <v>0</v>
      </c>
      <c r="P18" s="45"/>
      <c r="Q18" s="42"/>
      <c r="R18" s="42"/>
      <c r="S18" s="45"/>
      <c r="T18" s="45"/>
      <c r="U18" s="42"/>
      <c r="V18" s="88">
        <v>0</v>
      </c>
      <c r="W18" s="88"/>
    </row>
    <row r="19" spans="1:23" ht="39.950000000000003" customHeight="1" x14ac:dyDescent="0.25">
      <c r="A19" s="49" t="s">
        <v>296</v>
      </c>
      <c r="B19" s="49" t="s">
        <v>56</v>
      </c>
      <c r="C19" s="49"/>
      <c r="D19" s="32">
        <f t="shared" si="3"/>
        <v>1</v>
      </c>
      <c r="E19" s="42"/>
      <c r="F19" s="37">
        <f t="shared" si="0"/>
        <v>1</v>
      </c>
      <c r="G19" s="42"/>
      <c r="H19" s="45"/>
      <c r="I19" s="86">
        <f t="shared" si="1"/>
        <v>0</v>
      </c>
      <c r="J19" s="48"/>
      <c r="K19" s="87">
        <f t="shared" si="2"/>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297</v>
      </c>
      <c r="B20" s="49" t="s">
        <v>56</v>
      </c>
      <c r="C20" s="49"/>
      <c r="D20" s="32">
        <f t="shared" si="3"/>
        <v>1</v>
      </c>
      <c r="E20" s="42"/>
      <c r="F20" s="37">
        <f t="shared" si="0"/>
        <v>1</v>
      </c>
      <c r="G20" s="42"/>
      <c r="H20" s="45"/>
      <c r="I20" s="86">
        <f t="shared" si="1"/>
        <v>0</v>
      </c>
      <c r="J20" s="48"/>
      <c r="K20" s="87">
        <f t="shared" si="2"/>
        <v>0</v>
      </c>
      <c r="L20" s="42"/>
      <c r="M20" s="42"/>
      <c r="N20" s="45"/>
      <c r="O20" s="88">
        <f t="shared" ref="O20:O21" si="7">IF(N20&lt;&gt;0,IF(N20+H20&gt;3*D20,0,IF(N20+H20&gt;D20*2.5,25,IF(N20+H20&gt;D20*2,50,IF(N20+H20&gt;D20*1.5,75,100)))),0)</f>
        <v>0</v>
      </c>
      <c r="P20" s="45"/>
      <c r="Q20" s="42"/>
      <c r="R20" s="42"/>
      <c r="S20" s="45"/>
      <c r="T20" s="45"/>
      <c r="U20" s="42"/>
      <c r="V20" s="88">
        <v>0</v>
      </c>
      <c r="W20" s="88"/>
    </row>
    <row r="21" spans="1:23" ht="39.950000000000003" customHeight="1" x14ac:dyDescent="0.25">
      <c r="A21" s="49" t="s">
        <v>298</v>
      </c>
      <c r="B21" s="49" t="s">
        <v>56</v>
      </c>
      <c r="C21" s="49"/>
      <c r="D21" s="32">
        <f t="shared" si="3"/>
        <v>1</v>
      </c>
      <c r="E21" s="42"/>
      <c r="F21" s="37">
        <f t="shared" si="0"/>
        <v>1</v>
      </c>
      <c r="G21" s="42"/>
      <c r="H21" s="45"/>
      <c r="I21" s="86">
        <f t="shared" si="1"/>
        <v>0</v>
      </c>
      <c r="J21" s="48"/>
      <c r="K21" s="87">
        <f t="shared" si="2"/>
        <v>0</v>
      </c>
      <c r="L21" s="42"/>
      <c r="M21" s="42"/>
      <c r="N21" s="45"/>
      <c r="O21" s="88">
        <f t="shared" si="7"/>
        <v>0</v>
      </c>
      <c r="P21" s="45"/>
      <c r="Q21" s="42"/>
      <c r="R21" s="42"/>
      <c r="S21" s="45"/>
      <c r="T21" s="45"/>
      <c r="U21" s="42"/>
      <c r="V21" s="88">
        <v>0</v>
      </c>
      <c r="W21" s="88"/>
    </row>
    <row r="22" spans="1:23" ht="39.950000000000003" customHeight="1" x14ac:dyDescent="0.25">
      <c r="A22" s="49" t="s">
        <v>299</v>
      </c>
      <c r="B22" s="49" t="s">
        <v>56</v>
      </c>
      <c r="C22" s="49"/>
      <c r="D22" s="32">
        <f t="shared" si="3"/>
        <v>1</v>
      </c>
      <c r="E22" s="42"/>
      <c r="F22" s="37">
        <f t="shared" si="0"/>
        <v>1</v>
      </c>
      <c r="G22" s="42"/>
      <c r="H22" s="45"/>
      <c r="I22" s="86">
        <f t="shared" si="1"/>
        <v>0</v>
      </c>
      <c r="J22" s="48"/>
      <c r="K22" s="87">
        <f t="shared" si="2"/>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300</v>
      </c>
      <c r="B23" s="49" t="s">
        <v>80</v>
      </c>
      <c r="C23" s="49"/>
      <c r="D23" s="32">
        <f t="shared" si="3"/>
        <v>0</v>
      </c>
      <c r="E23" s="42"/>
      <c r="F23" s="37">
        <f t="shared" si="0"/>
        <v>1</v>
      </c>
      <c r="G23" s="42"/>
      <c r="H23" s="45"/>
      <c r="I23" s="86">
        <f t="shared" si="1"/>
        <v>0</v>
      </c>
      <c r="J23" s="48"/>
      <c r="K23" s="87">
        <f t="shared" si="2"/>
        <v>0</v>
      </c>
      <c r="L23" s="42"/>
      <c r="M23" s="42"/>
      <c r="N23" s="45"/>
      <c r="O23" s="88">
        <f t="shared" ref="O23:O24" si="8">IF(N23&lt;&gt;0,IF(N23+H23&gt;3*D23,0,IF(N23+H23&gt;D23*2.5,25,IF(N23+H23&gt;D23*2,50,IF(N23+H23&gt;D23*1.5,75,100)))),0)</f>
        <v>0</v>
      </c>
      <c r="P23" s="45"/>
      <c r="Q23" s="42"/>
      <c r="R23" s="42"/>
      <c r="S23" s="45"/>
      <c r="T23" s="45"/>
      <c r="U23" s="42"/>
      <c r="V23" s="88">
        <v>0</v>
      </c>
      <c r="W23" s="88"/>
    </row>
    <row r="24" spans="1:23" ht="39.950000000000003" customHeight="1" x14ac:dyDescent="0.25">
      <c r="A24" s="49" t="s">
        <v>301</v>
      </c>
      <c r="B24" s="49" t="s">
        <v>56</v>
      </c>
      <c r="C24" s="49"/>
      <c r="D24" s="32">
        <f t="shared" si="3"/>
        <v>1</v>
      </c>
      <c r="E24" s="42"/>
      <c r="F24" s="37">
        <f t="shared" si="0"/>
        <v>1</v>
      </c>
      <c r="G24" s="42"/>
      <c r="H24" s="45"/>
      <c r="I24" s="86">
        <f t="shared" si="1"/>
        <v>0</v>
      </c>
      <c r="J24" s="48"/>
      <c r="K24" s="87">
        <f t="shared" si="2"/>
        <v>0</v>
      </c>
      <c r="L24" s="42"/>
      <c r="M24" s="42"/>
      <c r="N24" s="45"/>
      <c r="O24" s="88">
        <f t="shared" si="8"/>
        <v>0</v>
      </c>
      <c r="P24" s="45"/>
      <c r="Q24" s="42"/>
      <c r="R24" s="42"/>
      <c r="S24" s="45"/>
      <c r="T24" s="45"/>
      <c r="U24" s="42"/>
      <c r="V24" s="88">
        <v>0</v>
      </c>
      <c r="W24" s="88"/>
    </row>
    <row r="25" spans="1:23" ht="39.950000000000003" customHeight="1" x14ac:dyDescent="0.25">
      <c r="A25" s="49" t="s">
        <v>302</v>
      </c>
      <c r="B25" s="49" t="s">
        <v>56</v>
      </c>
      <c r="C25" s="49"/>
      <c r="D25" s="32">
        <f t="shared" si="3"/>
        <v>1</v>
      </c>
      <c r="E25" s="42"/>
      <c r="F25" s="37">
        <f t="shared" si="0"/>
        <v>1</v>
      </c>
      <c r="G25" s="42"/>
      <c r="H25" s="45"/>
      <c r="I25" s="86">
        <f t="shared" si="1"/>
        <v>0</v>
      </c>
      <c r="J25" s="48"/>
      <c r="K25" s="87">
        <f t="shared" si="2"/>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303</v>
      </c>
      <c r="B26" s="49" t="s">
        <v>56</v>
      </c>
      <c r="C26" s="49"/>
      <c r="D26" s="32">
        <f t="shared" si="3"/>
        <v>1</v>
      </c>
      <c r="E26" s="42"/>
      <c r="F26" s="37">
        <f t="shared" si="0"/>
        <v>1</v>
      </c>
      <c r="G26" s="42"/>
      <c r="H26" s="45"/>
      <c r="I26" s="86">
        <f t="shared" si="1"/>
        <v>0</v>
      </c>
      <c r="J26" s="48"/>
      <c r="K26" s="87">
        <f t="shared" si="2"/>
        <v>0</v>
      </c>
      <c r="L26" s="42"/>
      <c r="M26" s="42"/>
      <c r="N26" s="45"/>
      <c r="O26" s="88">
        <f t="shared" ref="O26" si="9">IF(N26&lt;&gt;0,IF(N26+H26&gt;3*D26,0,IF(N26+H26&gt;D26*2.5,25,IF(N26+H26&gt;D26*2,50,IF(N26+H26&gt;D26*1.5,75,100)))),0)</f>
        <v>0</v>
      </c>
      <c r="P26" s="45"/>
      <c r="Q26" s="42"/>
      <c r="R26" s="42"/>
      <c r="S26" s="45"/>
      <c r="T26" s="45"/>
      <c r="U26" s="42"/>
      <c r="V26" s="88">
        <v>0</v>
      </c>
      <c r="W26" s="88"/>
    </row>
    <row r="27" spans="1:23" ht="39.950000000000003" customHeight="1" x14ac:dyDescent="0.25">
      <c r="A27" s="49" t="s">
        <v>304</v>
      </c>
      <c r="B27" s="49" t="s">
        <v>56</v>
      </c>
      <c r="C27" s="49"/>
      <c r="D27" s="32">
        <f t="shared" si="3"/>
        <v>1</v>
      </c>
      <c r="E27" s="42"/>
      <c r="F27" s="37">
        <f t="shared" si="0"/>
        <v>1</v>
      </c>
      <c r="G27" s="42"/>
      <c r="H27" s="45"/>
      <c r="I27" s="86">
        <f t="shared" si="1"/>
        <v>0</v>
      </c>
      <c r="J27" s="48"/>
      <c r="K27" s="87">
        <f t="shared" si="2"/>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305</v>
      </c>
      <c r="B28" s="49" t="s">
        <v>56</v>
      </c>
      <c r="C28" s="49"/>
      <c r="D28" s="32">
        <f t="shared" si="3"/>
        <v>1</v>
      </c>
      <c r="E28" s="42"/>
      <c r="F28" s="37">
        <f t="shared" si="0"/>
        <v>1</v>
      </c>
      <c r="G28" s="42"/>
      <c r="H28" s="45"/>
      <c r="I28" s="86">
        <f t="shared" si="1"/>
        <v>0</v>
      </c>
      <c r="J28" s="48"/>
      <c r="K28" s="87">
        <f t="shared" si="2"/>
        <v>0</v>
      </c>
      <c r="L28" s="42"/>
      <c r="M28" s="42"/>
      <c r="N28" s="45"/>
      <c r="O28" s="88">
        <f t="shared" ref="O28:O29" si="10">IF(N28&lt;&gt;0,IF(N28+H28&gt;3*D28,0,IF(N28+H28&gt;D28*2.5,25,IF(N28+H28&gt;D28*2,50,IF(N28+H28&gt;D28*1.5,75,100)))),0)</f>
        <v>0</v>
      </c>
      <c r="P28" s="45"/>
      <c r="Q28" s="42"/>
      <c r="R28" s="42"/>
      <c r="S28" s="45"/>
      <c r="T28" s="45"/>
      <c r="U28" s="42"/>
      <c r="V28" s="88">
        <v>0</v>
      </c>
      <c r="W28" s="88"/>
    </row>
    <row r="29" spans="1:23" ht="39.950000000000003" customHeight="1" x14ac:dyDescent="0.25">
      <c r="A29" s="49" t="s">
        <v>306</v>
      </c>
      <c r="B29" s="49" t="s">
        <v>56</v>
      </c>
      <c r="C29" s="49"/>
      <c r="D29" s="32">
        <f t="shared" si="3"/>
        <v>1</v>
      </c>
      <c r="E29" s="42"/>
      <c r="F29" s="37">
        <f t="shared" si="0"/>
        <v>1</v>
      </c>
      <c r="G29" s="42"/>
      <c r="H29" s="45"/>
      <c r="I29" s="86">
        <f t="shared" si="1"/>
        <v>0</v>
      </c>
      <c r="J29" s="48"/>
      <c r="K29" s="87">
        <f t="shared" si="2"/>
        <v>0</v>
      </c>
      <c r="L29" s="42"/>
      <c r="M29" s="42"/>
      <c r="N29" s="45"/>
      <c r="O29" s="88">
        <f t="shared" si="10"/>
        <v>0</v>
      </c>
      <c r="P29" s="45"/>
      <c r="Q29" s="42"/>
      <c r="R29" s="42"/>
      <c r="S29" s="45"/>
      <c r="T29" s="45"/>
      <c r="U29" s="42"/>
      <c r="V29" s="88">
        <v>0</v>
      </c>
      <c r="W29" s="88"/>
    </row>
    <row r="30" spans="1:23" ht="39.950000000000003" customHeight="1" x14ac:dyDescent="0.25">
      <c r="A30" s="49" t="s">
        <v>307</v>
      </c>
      <c r="B30" s="49" t="s">
        <v>56</v>
      </c>
      <c r="C30" s="49" t="s">
        <v>308</v>
      </c>
      <c r="D30" s="32">
        <f t="shared" si="3"/>
        <v>1</v>
      </c>
      <c r="E30" s="42"/>
      <c r="F30" s="37">
        <f t="shared" si="0"/>
        <v>1</v>
      </c>
      <c r="G30" s="42"/>
      <c r="H30" s="45"/>
      <c r="I30" s="86">
        <f t="shared" si="1"/>
        <v>0</v>
      </c>
      <c r="J30" s="48"/>
      <c r="K30" s="87">
        <f t="shared" si="2"/>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309</v>
      </c>
      <c r="B31" s="49" t="s">
        <v>56</v>
      </c>
      <c r="C31" s="49" t="s">
        <v>310</v>
      </c>
      <c r="D31" s="32">
        <f t="shared" si="3"/>
        <v>1</v>
      </c>
      <c r="E31" s="42"/>
      <c r="F31" s="37">
        <f t="shared" si="0"/>
        <v>1</v>
      </c>
      <c r="G31" s="42"/>
      <c r="H31" s="45"/>
      <c r="I31" s="86">
        <f t="shared" si="1"/>
        <v>0</v>
      </c>
      <c r="J31" s="48"/>
      <c r="K31" s="87">
        <f t="shared" si="2"/>
        <v>0</v>
      </c>
      <c r="L31" s="42"/>
      <c r="M31" s="42"/>
      <c r="N31" s="45"/>
      <c r="O31" s="88">
        <f t="shared" ref="O31:O32" si="11">IF(N31&lt;&gt;0,IF(N31+H31&gt;3*D31,0,IF(N31+H31&gt;D31*2.5,25,IF(N31+H31&gt;D31*2,50,IF(N31+H31&gt;D31*1.5,75,100)))),0)</f>
        <v>0</v>
      </c>
      <c r="P31" s="45"/>
      <c r="Q31" s="42"/>
      <c r="R31" s="42"/>
      <c r="S31" s="45"/>
      <c r="T31" s="45"/>
      <c r="U31" s="42"/>
      <c r="V31" s="88">
        <v>0</v>
      </c>
      <c r="W31" s="88"/>
    </row>
    <row r="32" spans="1:23" ht="39.950000000000003" customHeight="1" x14ac:dyDescent="0.25">
      <c r="A32" s="49" t="s">
        <v>311</v>
      </c>
      <c r="B32" s="49" t="s">
        <v>56</v>
      </c>
      <c r="C32" s="49"/>
      <c r="D32" s="32">
        <f t="shared" si="3"/>
        <v>1</v>
      </c>
      <c r="E32" s="42"/>
      <c r="F32" s="37">
        <f t="shared" si="0"/>
        <v>1</v>
      </c>
      <c r="G32" s="42"/>
      <c r="H32" s="45"/>
      <c r="I32" s="86">
        <f t="shared" si="1"/>
        <v>0</v>
      </c>
      <c r="J32" s="48"/>
      <c r="K32" s="87">
        <f t="shared" si="2"/>
        <v>0</v>
      </c>
      <c r="L32" s="42"/>
      <c r="M32" s="42"/>
      <c r="N32" s="45"/>
      <c r="O32" s="88">
        <f t="shared" si="11"/>
        <v>0</v>
      </c>
      <c r="P32" s="45"/>
      <c r="Q32" s="42"/>
      <c r="R32" s="42"/>
      <c r="S32" s="45"/>
      <c r="T32" s="45"/>
      <c r="U32" s="42"/>
      <c r="V32" s="88">
        <v>0</v>
      </c>
      <c r="W32" s="88"/>
    </row>
    <row r="33" spans="1:23" ht="39.950000000000003" customHeight="1" x14ac:dyDescent="0.25">
      <c r="A33" s="49" t="s">
        <v>312</v>
      </c>
      <c r="B33" s="49" t="s">
        <v>56</v>
      </c>
      <c r="C33" s="49"/>
      <c r="D33" s="32">
        <f t="shared" si="3"/>
        <v>1</v>
      </c>
      <c r="E33" s="42"/>
      <c r="F33" s="37">
        <f t="shared" si="0"/>
        <v>1</v>
      </c>
      <c r="G33" s="42"/>
      <c r="H33" s="45"/>
      <c r="I33" s="86">
        <f t="shared" si="1"/>
        <v>0</v>
      </c>
      <c r="J33" s="48"/>
      <c r="K33" s="87">
        <f t="shared" si="2"/>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313</v>
      </c>
      <c r="B34" s="49" t="s">
        <v>56</v>
      </c>
      <c r="C34" s="49"/>
      <c r="D34" s="32">
        <f t="shared" si="3"/>
        <v>1</v>
      </c>
      <c r="E34" s="42"/>
      <c r="F34" s="37">
        <f t="shared" si="0"/>
        <v>1</v>
      </c>
      <c r="G34" s="42"/>
      <c r="H34" s="45"/>
      <c r="I34" s="86">
        <f t="shared" si="1"/>
        <v>0</v>
      </c>
      <c r="J34" s="48"/>
      <c r="K34" s="87">
        <f t="shared" si="2"/>
        <v>0</v>
      </c>
      <c r="L34" s="42"/>
      <c r="M34" s="42"/>
      <c r="N34" s="45"/>
      <c r="O34" s="88">
        <f t="shared" ref="O34" si="12">IF(N34&lt;&gt;0,IF(N34+H34&gt;3*D34,0,IF(N34+H34&gt;D34*2.5,25,IF(N34+H34&gt;D34*2,50,IF(N34+H34&gt;D34*1.5,75,100)))),0)</f>
        <v>0</v>
      </c>
      <c r="P34" s="45"/>
      <c r="Q34" s="42"/>
      <c r="R34" s="42"/>
      <c r="S34" s="45"/>
      <c r="T34" s="45"/>
      <c r="U34" s="42"/>
      <c r="V34" s="88">
        <v>0</v>
      </c>
      <c r="W34" s="88"/>
    </row>
    <row r="35" spans="1:23" ht="39.950000000000003" customHeight="1" x14ac:dyDescent="0.25">
      <c r="A35" s="49" t="s">
        <v>314</v>
      </c>
      <c r="B35" s="49" t="s">
        <v>56</v>
      </c>
      <c r="C35" s="49"/>
      <c r="D35" s="32">
        <f t="shared" si="3"/>
        <v>1</v>
      </c>
      <c r="E35" s="42"/>
      <c r="F35" s="37">
        <f t="shared" si="0"/>
        <v>1</v>
      </c>
      <c r="G35" s="42"/>
      <c r="H35" s="45"/>
      <c r="I35" s="86">
        <f t="shared" si="1"/>
        <v>0</v>
      </c>
      <c r="J35" s="48"/>
      <c r="K35" s="87">
        <f t="shared" si="2"/>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315</v>
      </c>
      <c r="B36" s="49" t="s">
        <v>56</v>
      </c>
      <c r="C36" s="49"/>
      <c r="D36" s="32">
        <f t="shared" si="3"/>
        <v>1</v>
      </c>
      <c r="E36" s="42"/>
      <c r="F36" s="37">
        <f t="shared" si="0"/>
        <v>1</v>
      </c>
      <c r="G36" s="42"/>
      <c r="H36" s="45"/>
      <c r="I36" s="86">
        <f t="shared" si="1"/>
        <v>0</v>
      </c>
      <c r="J36" s="48"/>
      <c r="K36" s="87">
        <f t="shared" si="2"/>
        <v>0</v>
      </c>
      <c r="L36" s="42"/>
      <c r="M36" s="42"/>
      <c r="N36" s="45"/>
      <c r="O36" s="88">
        <f t="shared" ref="O36:O37" si="13">IF(N36&lt;&gt;0,IF(N36+H36&gt;3*D36,0,IF(N36+H36&gt;D36*2.5,25,IF(N36+H36&gt;D36*2,50,IF(N36+H36&gt;D36*1.5,75,100)))),0)</f>
        <v>0</v>
      </c>
      <c r="P36" s="45"/>
      <c r="Q36" s="42"/>
      <c r="R36" s="42"/>
      <c r="S36" s="45"/>
      <c r="T36" s="45"/>
      <c r="U36" s="42"/>
      <c r="V36" s="88">
        <v>0</v>
      </c>
      <c r="W36" s="88"/>
    </row>
    <row r="37" spans="1:23" ht="39.950000000000003" customHeight="1" x14ac:dyDescent="0.25">
      <c r="A37" s="49" t="s">
        <v>316</v>
      </c>
      <c r="B37" s="49" t="s">
        <v>56</v>
      </c>
      <c r="C37" s="49"/>
      <c r="D37" s="32">
        <f t="shared" si="3"/>
        <v>1</v>
      </c>
      <c r="E37" s="42"/>
      <c r="F37" s="37">
        <f t="shared" si="0"/>
        <v>1</v>
      </c>
      <c r="G37" s="42"/>
      <c r="H37" s="45"/>
      <c r="I37" s="86">
        <f t="shared" si="1"/>
        <v>0</v>
      </c>
      <c r="J37" s="48"/>
      <c r="K37" s="87">
        <f t="shared" si="2"/>
        <v>0</v>
      </c>
      <c r="L37" s="42"/>
      <c r="M37" s="42"/>
      <c r="N37" s="45"/>
      <c r="O37" s="88">
        <f t="shared" si="13"/>
        <v>0</v>
      </c>
      <c r="P37" s="45"/>
      <c r="Q37" s="42"/>
      <c r="R37" s="42"/>
      <c r="S37" s="45"/>
      <c r="T37" s="45"/>
      <c r="U37" s="42"/>
      <c r="V37" s="88">
        <v>0</v>
      </c>
      <c r="W37" s="88"/>
    </row>
    <row r="38" spans="1:23" ht="39.950000000000003" customHeight="1" x14ac:dyDescent="0.25">
      <c r="A38" s="49" t="s">
        <v>317</v>
      </c>
      <c r="B38" s="49" t="s">
        <v>56</v>
      </c>
      <c r="C38" s="49"/>
      <c r="D38" s="32">
        <f t="shared" si="3"/>
        <v>1</v>
      </c>
      <c r="E38" s="42"/>
      <c r="F38" s="37">
        <f t="shared" si="0"/>
        <v>1</v>
      </c>
      <c r="G38" s="42"/>
      <c r="H38" s="45"/>
      <c r="I38" s="86">
        <f t="shared" si="1"/>
        <v>0</v>
      </c>
      <c r="J38" s="48"/>
      <c r="K38" s="87">
        <f t="shared" si="2"/>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23" t="s">
        <v>72</v>
      </c>
      <c r="B39" s="23" t="s">
        <v>53</v>
      </c>
      <c r="C39" s="23" t="s">
        <v>54</v>
      </c>
      <c r="D39" s="36">
        <f>15*100/65</f>
        <v>23.076923076923077</v>
      </c>
      <c r="E39" s="41"/>
      <c r="F39" s="28">
        <f>(AVERAGE(F40:F55)*$D$39)</f>
        <v>23.076923076923077</v>
      </c>
      <c r="G39" s="41"/>
      <c r="H39" s="44"/>
      <c r="I39" s="28">
        <f>(AVERAGE(I40:I55)*$D$39)</f>
        <v>0</v>
      </c>
      <c r="J39" s="47"/>
      <c r="K39" s="28">
        <f>(AVERAGE(K40:K55)*$D$39)</f>
        <v>0</v>
      </c>
      <c r="L39" s="41"/>
      <c r="M39" s="41"/>
      <c r="N39" s="44"/>
      <c r="O39" s="28">
        <f>AVERAGE(O40:O55)</f>
        <v>0</v>
      </c>
      <c r="P39" s="44"/>
      <c r="Q39" s="41"/>
      <c r="R39" s="41"/>
      <c r="S39" s="44"/>
      <c r="T39" s="44"/>
      <c r="U39" s="41"/>
      <c r="V39" s="28">
        <f>AVERAGE(V40:V55)</f>
        <v>0</v>
      </c>
      <c r="W39" s="28"/>
    </row>
    <row r="40" spans="1:23" ht="39.950000000000003" customHeight="1" x14ac:dyDescent="0.25">
      <c r="A40" s="49" t="s">
        <v>318</v>
      </c>
      <c r="B40" s="49" t="s">
        <v>80</v>
      </c>
      <c r="C40" s="49"/>
      <c r="D40" s="32">
        <f t="shared" si="3"/>
        <v>0</v>
      </c>
      <c r="E40" s="42"/>
      <c r="F40" s="37">
        <f t="shared" ref="F40:F55" si="14">IF(H40&lt;&gt;0,0,1)</f>
        <v>1</v>
      </c>
      <c r="G40" s="42"/>
      <c r="H40" s="45"/>
      <c r="I40" s="86">
        <f t="shared" ref="I40:I55" si="15">IF(H40&lt;&gt;0,IF(H40&lt;D40,1,0),0)</f>
        <v>0</v>
      </c>
      <c r="J40" s="48"/>
      <c r="K40" s="87">
        <f t="shared" ref="K40:K55" si="16">IF(J40&lt;&gt;0,IF(J40&lt;2017,1,0),0)</f>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320</v>
      </c>
      <c r="B41" s="49" t="s">
        <v>56</v>
      </c>
      <c r="C41" s="49"/>
      <c r="D41" s="32">
        <f t="shared" si="3"/>
        <v>1</v>
      </c>
      <c r="E41" s="42"/>
      <c r="F41" s="37">
        <f t="shared" si="14"/>
        <v>1</v>
      </c>
      <c r="G41" s="42"/>
      <c r="H41" s="45"/>
      <c r="I41" s="86">
        <f t="shared" si="15"/>
        <v>0</v>
      </c>
      <c r="J41" s="48"/>
      <c r="K41" s="87">
        <f t="shared" si="16"/>
        <v>0</v>
      </c>
      <c r="L41" s="42"/>
      <c r="M41" s="42"/>
      <c r="N41" s="45"/>
      <c r="O41" s="88">
        <f t="shared" ref="O41:O42" si="17">IF(N41&lt;&gt;0,IF(N41+H41&gt;3*D41,0,IF(N41+H41&gt;D41*2.5,25,IF(N41+H41&gt;D41*2,50,IF(N41+H41&gt;D41*1.5,75,100)))),0)</f>
        <v>0</v>
      </c>
      <c r="P41" s="45"/>
      <c r="Q41" s="42"/>
      <c r="R41" s="42"/>
      <c r="S41" s="45"/>
      <c r="T41" s="45"/>
      <c r="U41" s="42"/>
      <c r="V41" s="88">
        <v>0</v>
      </c>
      <c r="W41" s="88"/>
    </row>
    <row r="42" spans="1:23" ht="39.950000000000003" customHeight="1" x14ac:dyDescent="0.25">
      <c r="A42" s="49" t="s">
        <v>321</v>
      </c>
      <c r="B42" s="49" t="s">
        <v>56</v>
      </c>
      <c r="C42" s="49"/>
      <c r="D42" s="32">
        <f t="shared" si="3"/>
        <v>1</v>
      </c>
      <c r="E42" s="42"/>
      <c r="F42" s="37">
        <f t="shared" si="14"/>
        <v>1</v>
      </c>
      <c r="G42" s="42"/>
      <c r="H42" s="45"/>
      <c r="I42" s="86">
        <f t="shared" si="15"/>
        <v>0</v>
      </c>
      <c r="J42" s="48"/>
      <c r="K42" s="87">
        <f t="shared" si="16"/>
        <v>0</v>
      </c>
      <c r="L42" s="42"/>
      <c r="M42" s="42"/>
      <c r="N42" s="45"/>
      <c r="O42" s="88">
        <f t="shared" si="17"/>
        <v>0</v>
      </c>
      <c r="P42" s="45"/>
      <c r="Q42" s="42"/>
      <c r="R42" s="42"/>
      <c r="S42" s="45"/>
      <c r="T42" s="45"/>
      <c r="U42" s="42"/>
      <c r="V42" s="88">
        <v>0</v>
      </c>
      <c r="W42" s="88"/>
    </row>
    <row r="43" spans="1:23" ht="39.950000000000003" customHeight="1" x14ac:dyDescent="0.25">
      <c r="A43" s="49" t="s">
        <v>322</v>
      </c>
      <c r="B43" s="49" t="s">
        <v>80</v>
      </c>
      <c r="C43" s="49"/>
      <c r="D43" s="32">
        <f t="shared" si="3"/>
        <v>0</v>
      </c>
      <c r="E43" s="42"/>
      <c r="F43" s="37">
        <f t="shared" si="14"/>
        <v>1</v>
      </c>
      <c r="G43" s="42"/>
      <c r="H43" s="45"/>
      <c r="I43" s="86">
        <f t="shared" si="15"/>
        <v>0</v>
      </c>
      <c r="J43" s="48"/>
      <c r="K43" s="87">
        <f t="shared" si="16"/>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122</v>
      </c>
      <c r="B44" s="49" t="s">
        <v>80</v>
      </c>
      <c r="C44" s="49"/>
      <c r="D44" s="32">
        <f t="shared" si="3"/>
        <v>0</v>
      </c>
      <c r="E44" s="42"/>
      <c r="F44" s="37">
        <f t="shared" si="14"/>
        <v>1</v>
      </c>
      <c r="G44" s="42"/>
      <c r="H44" s="45"/>
      <c r="I44" s="86">
        <f t="shared" si="15"/>
        <v>0</v>
      </c>
      <c r="J44" s="48"/>
      <c r="K44" s="87">
        <f t="shared" si="16"/>
        <v>0</v>
      </c>
      <c r="L44" s="42"/>
      <c r="M44" s="42"/>
      <c r="N44" s="45"/>
      <c r="O44" s="88">
        <f t="shared" ref="O44:O45" si="18">IF(N44&lt;&gt;0,IF(N44+H44&gt;3*D44,0,IF(N44+H44&gt;D44*2.5,25,IF(N44+H44&gt;D44*2,50,IF(N44+H44&gt;D44*1.5,75,100)))),0)</f>
        <v>0</v>
      </c>
      <c r="P44" s="45"/>
      <c r="Q44" s="42"/>
      <c r="R44" s="42"/>
      <c r="S44" s="45"/>
      <c r="T44" s="45"/>
      <c r="U44" s="42"/>
      <c r="V44" s="88">
        <v>0</v>
      </c>
      <c r="W44" s="88"/>
    </row>
    <row r="45" spans="1:23" ht="39.950000000000003" customHeight="1" x14ac:dyDescent="0.25">
      <c r="A45" s="49" t="s">
        <v>127</v>
      </c>
      <c r="B45" s="49" t="s">
        <v>80</v>
      </c>
      <c r="C45" s="49"/>
      <c r="D45" s="32">
        <f t="shared" si="3"/>
        <v>0</v>
      </c>
      <c r="E45" s="42"/>
      <c r="F45" s="37">
        <f t="shared" si="14"/>
        <v>1</v>
      </c>
      <c r="G45" s="42"/>
      <c r="H45" s="45"/>
      <c r="I45" s="86">
        <f t="shared" si="15"/>
        <v>0</v>
      </c>
      <c r="J45" s="48"/>
      <c r="K45" s="87">
        <f t="shared" si="16"/>
        <v>0</v>
      </c>
      <c r="L45" s="42"/>
      <c r="M45" s="42"/>
      <c r="N45" s="45"/>
      <c r="O45" s="88">
        <f t="shared" si="18"/>
        <v>0</v>
      </c>
      <c r="P45" s="45"/>
      <c r="Q45" s="42"/>
      <c r="R45" s="42"/>
      <c r="S45" s="45"/>
      <c r="T45" s="45"/>
      <c r="U45" s="42"/>
      <c r="V45" s="88">
        <v>0</v>
      </c>
      <c r="W45" s="88"/>
    </row>
    <row r="46" spans="1:23" ht="39.950000000000003" customHeight="1" x14ac:dyDescent="0.25">
      <c r="A46" s="49" t="s">
        <v>323</v>
      </c>
      <c r="B46" s="49" t="s">
        <v>80</v>
      </c>
      <c r="C46" s="49"/>
      <c r="D46" s="32">
        <f t="shared" si="3"/>
        <v>0</v>
      </c>
      <c r="E46" s="42"/>
      <c r="F46" s="37">
        <f t="shared" si="14"/>
        <v>1</v>
      </c>
      <c r="G46" s="42"/>
      <c r="H46" s="45"/>
      <c r="I46" s="86">
        <f t="shared" si="15"/>
        <v>0</v>
      </c>
      <c r="J46" s="48"/>
      <c r="K46" s="87">
        <f t="shared" si="16"/>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324</v>
      </c>
      <c r="B47" s="49" t="s">
        <v>80</v>
      </c>
      <c r="C47" s="49"/>
      <c r="D47" s="32">
        <f t="shared" si="3"/>
        <v>0</v>
      </c>
      <c r="E47" s="42"/>
      <c r="F47" s="37">
        <f t="shared" si="14"/>
        <v>1</v>
      </c>
      <c r="G47" s="42"/>
      <c r="H47" s="45"/>
      <c r="I47" s="86">
        <f t="shared" si="15"/>
        <v>0</v>
      </c>
      <c r="J47" s="48"/>
      <c r="K47" s="87">
        <f t="shared" si="16"/>
        <v>0</v>
      </c>
      <c r="L47" s="42"/>
      <c r="M47" s="42"/>
      <c r="N47" s="45"/>
      <c r="O47" s="88">
        <f t="shared" ref="O47:O48" si="19">IF(N47&lt;&gt;0,IF(N47+H47&gt;3*D47,0,IF(N47+H47&gt;D47*2.5,25,IF(N47+H47&gt;D47*2,50,IF(N47+H47&gt;D47*1.5,75,100)))),0)</f>
        <v>0</v>
      </c>
      <c r="P47" s="45"/>
      <c r="Q47" s="42"/>
      <c r="R47" s="42"/>
      <c r="S47" s="45"/>
      <c r="T47" s="45"/>
      <c r="U47" s="42"/>
      <c r="V47" s="88">
        <v>0</v>
      </c>
      <c r="W47" s="88"/>
    </row>
    <row r="48" spans="1:23" ht="39.950000000000003" customHeight="1" x14ac:dyDescent="0.25">
      <c r="A48" s="49" t="s">
        <v>325</v>
      </c>
      <c r="B48" s="49" t="s">
        <v>80</v>
      </c>
      <c r="C48" s="49"/>
      <c r="D48" s="32">
        <f t="shared" si="3"/>
        <v>0</v>
      </c>
      <c r="E48" s="42"/>
      <c r="F48" s="37">
        <f t="shared" si="14"/>
        <v>1</v>
      </c>
      <c r="G48" s="42"/>
      <c r="H48" s="45"/>
      <c r="I48" s="86">
        <f t="shared" si="15"/>
        <v>0</v>
      </c>
      <c r="J48" s="48"/>
      <c r="K48" s="87">
        <f t="shared" si="16"/>
        <v>0</v>
      </c>
      <c r="L48" s="42"/>
      <c r="M48" s="42"/>
      <c r="N48" s="45"/>
      <c r="O48" s="88">
        <f t="shared" si="19"/>
        <v>0</v>
      </c>
      <c r="P48" s="45"/>
      <c r="Q48" s="42"/>
      <c r="R48" s="42"/>
      <c r="S48" s="45"/>
      <c r="T48" s="45"/>
      <c r="U48" s="42"/>
      <c r="V48" s="88">
        <v>0</v>
      </c>
      <c r="W48" s="88"/>
    </row>
    <row r="49" spans="1:23" ht="39.950000000000003" customHeight="1" x14ac:dyDescent="0.25">
      <c r="A49" s="49" t="s">
        <v>326</v>
      </c>
      <c r="B49" s="49" t="s">
        <v>80</v>
      </c>
      <c r="C49" s="49"/>
      <c r="D49" s="32">
        <f t="shared" si="3"/>
        <v>0</v>
      </c>
      <c r="E49" s="42"/>
      <c r="F49" s="37">
        <f t="shared" si="14"/>
        <v>1</v>
      </c>
      <c r="G49" s="42"/>
      <c r="H49" s="45"/>
      <c r="I49" s="86">
        <f t="shared" si="15"/>
        <v>0</v>
      </c>
      <c r="J49" s="48"/>
      <c r="K49" s="87">
        <f t="shared" si="16"/>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327</v>
      </c>
      <c r="B50" s="49" t="s">
        <v>80</v>
      </c>
      <c r="C50" s="49"/>
      <c r="D50" s="32">
        <f t="shared" si="3"/>
        <v>0</v>
      </c>
      <c r="E50" s="42"/>
      <c r="F50" s="37">
        <f t="shared" si="14"/>
        <v>1</v>
      </c>
      <c r="G50" s="42"/>
      <c r="H50" s="45"/>
      <c r="I50" s="86">
        <f t="shared" si="15"/>
        <v>0</v>
      </c>
      <c r="J50" s="48"/>
      <c r="K50" s="87">
        <f t="shared" si="16"/>
        <v>0</v>
      </c>
      <c r="L50" s="42"/>
      <c r="M50" s="42"/>
      <c r="N50" s="45"/>
      <c r="O50" s="88">
        <f t="shared" ref="O50:O51" si="20">IF(N50&lt;&gt;0,IF(N50+H50&gt;3*D50,0,IF(N50+H50&gt;D50*2.5,25,IF(N50+H50&gt;D50*2,50,IF(N50+H50&gt;D50*1.5,75,100)))),0)</f>
        <v>0</v>
      </c>
      <c r="P50" s="45"/>
      <c r="Q50" s="42"/>
      <c r="R50" s="42"/>
      <c r="S50" s="45"/>
      <c r="T50" s="45"/>
      <c r="U50" s="42"/>
      <c r="V50" s="88">
        <v>0</v>
      </c>
      <c r="W50" s="88"/>
    </row>
    <row r="51" spans="1:23" ht="39.950000000000003" customHeight="1" x14ac:dyDescent="0.25">
      <c r="A51" s="49" t="s">
        <v>328</v>
      </c>
      <c r="B51" s="49" t="s">
        <v>80</v>
      </c>
      <c r="C51" s="49"/>
      <c r="D51" s="32">
        <f t="shared" si="3"/>
        <v>0</v>
      </c>
      <c r="E51" s="42"/>
      <c r="F51" s="37">
        <f t="shared" si="14"/>
        <v>1</v>
      </c>
      <c r="G51" s="42"/>
      <c r="H51" s="45"/>
      <c r="I51" s="86">
        <f t="shared" si="15"/>
        <v>0</v>
      </c>
      <c r="J51" s="48"/>
      <c r="K51" s="87">
        <f t="shared" si="16"/>
        <v>0</v>
      </c>
      <c r="L51" s="42"/>
      <c r="M51" s="42"/>
      <c r="N51" s="45"/>
      <c r="O51" s="88">
        <f t="shared" si="20"/>
        <v>0</v>
      </c>
      <c r="P51" s="45"/>
      <c r="Q51" s="42"/>
      <c r="R51" s="42"/>
      <c r="S51" s="45"/>
      <c r="T51" s="45"/>
      <c r="U51" s="42"/>
      <c r="V51" s="88">
        <v>0</v>
      </c>
      <c r="W51" s="88"/>
    </row>
    <row r="52" spans="1:23" ht="39.950000000000003" customHeight="1" x14ac:dyDescent="0.25">
      <c r="A52" s="49" t="s">
        <v>329</v>
      </c>
      <c r="B52" s="49" t="s">
        <v>80</v>
      </c>
      <c r="C52" s="49" t="s">
        <v>330</v>
      </c>
      <c r="D52" s="32">
        <f t="shared" si="3"/>
        <v>0</v>
      </c>
      <c r="E52" s="42"/>
      <c r="F52" s="37">
        <f t="shared" si="14"/>
        <v>1</v>
      </c>
      <c r="G52" s="42"/>
      <c r="H52" s="45"/>
      <c r="I52" s="86">
        <f t="shared" si="15"/>
        <v>0</v>
      </c>
      <c r="J52" s="48"/>
      <c r="K52" s="87">
        <f t="shared" si="16"/>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331</v>
      </c>
      <c r="B53" s="49" t="s">
        <v>56</v>
      </c>
      <c r="C53" s="49"/>
      <c r="D53" s="32">
        <f t="shared" si="3"/>
        <v>1</v>
      </c>
      <c r="E53" s="42"/>
      <c r="F53" s="37">
        <f t="shared" si="14"/>
        <v>1</v>
      </c>
      <c r="G53" s="42"/>
      <c r="H53" s="45"/>
      <c r="I53" s="86">
        <f t="shared" si="15"/>
        <v>0</v>
      </c>
      <c r="J53" s="48"/>
      <c r="K53" s="87">
        <f t="shared" si="16"/>
        <v>0</v>
      </c>
      <c r="L53" s="42"/>
      <c r="M53" s="42"/>
      <c r="N53" s="45"/>
      <c r="O53" s="88">
        <f t="shared" ref="O53:O55" si="21">IF(N53&lt;&gt;0,IF(N53+H53&gt;3*D53,0,IF(N53+H53&gt;D53*2.5,25,IF(N53+H53&gt;D53*2,50,IF(N53+H53&gt;D53*1.5,75,100)))),0)</f>
        <v>0</v>
      </c>
      <c r="P53" s="45"/>
      <c r="Q53" s="42"/>
      <c r="R53" s="42"/>
      <c r="S53" s="45"/>
      <c r="T53" s="45"/>
      <c r="U53" s="42"/>
      <c r="V53" s="88">
        <v>0</v>
      </c>
      <c r="W53" s="88"/>
    </row>
    <row r="54" spans="1:23" ht="39.950000000000003" customHeight="1" x14ac:dyDescent="0.25">
      <c r="A54" s="49" t="s">
        <v>332</v>
      </c>
      <c r="B54" s="49" t="s">
        <v>80</v>
      </c>
      <c r="C54" s="49" t="s">
        <v>333</v>
      </c>
      <c r="D54" s="32">
        <f t="shared" si="3"/>
        <v>0</v>
      </c>
      <c r="E54" s="42"/>
      <c r="F54" s="37">
        <f t="shared" si="14"/>
        <v>1</v>
      </c>
      <c r="G54" s="42"/>
      <c r="H54" s="45"/>
      <c r="I54" s="86">
        <f t="shared" si="15"/>
        <v>0</v>
      </c>
      <c r="J54" s="48"/>
      <c r="K54" s="87">
        <f t="shared" si="16"/>
        <v>0</v>
      </c>
      <c r="L54" s="42"/>
      <c r="M54" s="42"/>
      <c r="N54" s="45"/>
      <c r="O54" s="88">
        <f t="shared" si="21"/>
        <v>0</v>
      </c>
      <c r="P54" s="45"/>
      <c r="Q54" s="42"/>
      <c r="R54" s="42"/>
      <c r="S54" s="45"/>
      <c r="T54" s="45"/>
      <c r="U54" s="42"/>
      <c r="V54" s="88">
        <v>0</v>
      </c>
      <c r="W54" s="88"/>
    </row>
    <row r="55" spans="1:23" ht="39.950000000000003" customHeight="1" x14ac:dyDescent="0.25">
      <c r="A55" s="49" t="s">
        <v>257</v>
      </c>
      <c r="B55" s="49" t="s">
        <v>80</v>
      </c>
      <c r="C55" s="49"/>
      <c r="D55" s="32">
        <f t="shared" si="3"/>
        <v>0</v>
      </c>
      <c r="E55" s="42"/>
      <c r="F55" s="37">
        <f t="shared" si="14"/>
        <v>1</v>
      </c>
      <c r="G55" s="42"/>
      <c r="H55" s="45"/>
      <c r="I55" s="86">
        <f t="shared" si="15"/>
        <v>0</v>
      </c>
      <c r="J55" s="48"/>
      <c r="K55" s="87">
        <f t="shared" si="16"/>
        <v>0</v>
      </c>
      <c r="L55" s="42"/>
      <c r="M55" s="42"/>
      <c r="N55" s="45"/>
      <c r="O55" s="88">
        <f t="shared" si="21"/>
        <v>0</v>
      </c>
      <c r="P55" s="45"/>
      <c r="Q55" s="42"/>
      <c r="R55" s="42"/>
      <c r="S55" s="45"/>
      <c r="T55" s="45"/>
      <c r="U55" s="42"/>
      <c r="V55" s="88">
        <v>0</v>
      </c>
      <c r="W55" s="88"/>
    </row>
    <row r="56" spans="1:23" ht="39.950000000000003" customHeight="1" x14ac:dyDescent="0.25">
      <c r="A56" s="23" t="s">
        <v>60</v>
      </c>
      <c r="B56" s="23" t="s">
        <v>53</v>
      </c>
      <c r="C56" s="23" t="s">
        <v>54</v>
      </c>
      <c r="D56" s="36">
        <f>10*100/65</f>
        <v>15.384615384615385</v>
      </c>
      <c r="E56" s="41"/>
      <c r="F56" s="28">
        <f>(AVERAGE(F57:F106)*$D$56)</f>
        <v>15.384615384615385</v>
      </c>
      <c r="G56" s="41"/>
      <c r="H56" s="44"/>
      <c r="I56" s="28">
        <f>(AVERAGE(I57:I106)*$D$56)</f>
        <v>0</v>
      </c>
      <c r="J56" s="47"/>
      <c r="K56" s="28">
        <f>(AVERAGE(K57:K106)*$D$56)</f>
        <v>0</v>
      </c>
      <c r="L56" s="41"/>
      <c r="M56" s="41"/>
      <c r="N56" s="44"/>
      <c r="O56" s="28">
        <f>AVERAGE(O57:O106)</f>
        <v>0</v>
      </c>
      <c r="P56" s="44"/>
      <c r="Q56" s="41"/>
      <c r="R56" s="41"/>
      <c r="S56" s="44"/>
      <c r="T56" s="44"/>
      <c r="U56" s="41"/>
      <c r="V56" s="28">
        <f>AVERAGE(V57:V106)</f>
        <v>0</v>
      </c>
      <c r="W56" s="28"/>
    </row>
    <row r="57" spans="1:23" ht="39.950000000000003" customHeight="1" x14ac:dyDescent="0.25">
      <c r="A57" s="49" t="s">
        <v>334</v>
      </c>
      <c r="B57" s="49" t="s">
        <v>80</v>
      </c>
      <c r="C57" s="49"/>
      <c r="D57" s="32">
        <f t="shared" si="3"/>
        <v>0</v>
      </c>
      <c r="E57" s="42"/>
      <c r="F57" s="37">
        <f t="shared" ref="F57:F88" si="22">IF(H57&lt;&gt;0,0,1)</f>
        <v>1</v>
      </c>
      <c r="G57" s="42"/>
      <c r="H57" s="45"/>
      <c r="I57" s="86">
        <f t="shared" ref="I57:I88" si="23">IF(H57&lt;&gt;0,IF(H57&lt;D57,1,0),0)</f>
        <v>0</v>
      </c>
      <c r="J57" s="48"/>
      <c r="K57" s="87">
        <f t="shared" ref="K57:K79" si="24">IF(J57&lt;&gt;0,IF(J57&lt;2017,1,0),0)</f>
        <v>0</v>
      </c>
      <c r="L57" s="42"/>
      <c r="M57" s="42"/>
      <c r="N57" s="45"/>
      <c r="O57" s="88">
        <f t="shared" ref="O57" si="25">IF(N57&lt;&gt;0,IF(N57+H57&gt;3*D57,0,IF(N57+H57&gt;D57*2.5,25,IF(N57+H57&gt;D57*2,50,IF(N57+H57&gt;D57*1.5,75,100)))),0)</f>
        <v>0</v>
      </c>
      <c r="P57" s="45"/>
      <c r="Q57" s="42"/>
      <c r="R57" s="42"/>
      <c r="S57" s="45"/>
      <c r="T57" s="45"/>
      <c r="U57" s="42"/>
      <c r="V57" s="88">
        <v>0</v>
      </c>
      <c r="W57" s="88"/>
    </row>
    <row r="58" spans="1:23" ht="39.950000000000003" customHeight="1" x14ac:dyDescent="0.25">
      <c r="A58" s="49" t="s">
        <v>335</v>
      </c>
      <c r="B58" s="49" t="s">
        <v>56</v>
      </c>
      <c r="C58" s="49"/>
      <c r="D58" s="32">
        <f t="shared" si="3"/>
        <v>1</v>
      </c>
      <c r="E58" s="42"/>
      <c r="F58" s="37">
        <f t="shared" si="22"/>
        <v>1</v>
      </c>
      <c r="G58" s="42"/>
      <c r="H58" s="45"/>
      <c r="I58" s="86">
        <f t="shared" si="23"/>
        <v>0</v>
      </c>
      <c r="J58" s="48"/>
      <c r="K58" s="87">
        <f t="shared" si="24"/>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336</v>
      </c>
      <c r="B59" s="49" t="s">
        <v>319</v>
      </c>
      <c r="C59" s="49"/>
      <c r="D59" s="32">
        <f t="shared" si="3"/>
        <v>1</v>
      </c>
      <c r="E59" s="42"/>
      <c r="F59" s="37">
        <f t="shared" si="22"/>
        <v>1</v>
      </c>
      <c r="G59" s="42"/>
      <c r="H59" s="45"/>
      <c r="I59" s="86">
        <f t="shared" si="23"/>
        <v>0</v>
      </c>
      <c r="J59" s="48"/>
      <c r="K59" s="87">
        <f t="shared" si="24"/>
        <v>0</v>
      </c>
      <c r="L59" s="42"/>
      <c r="M59" s="42"/>
      <c r="N59" s="45"/>
      <c r="O59" s="88">
        <f t="shared" ref="O59" si="26">IF(N59&lt;&gt;0,IF(N59+H59&gt;3*D59,0,IF(N59+H59&gt;D59*2.5,25,IF(N59+H59&gt;D59*2,50,IF(N59+H59&gt;D59*1.5,75,100)))),0)</f>
        <v>0</v>
      </c>
      <c r="P59" s="45"/>
      <c r="Q59" s="42"/>
      <c r="R59" s="42"/>
      <c r="S59" s="45"/>
      <c r="T59" s="45"/>
      <c r="U59" s="42"/>
      <c r="V59" s="88">
        <v>0</v>
      </c>
      <c r="W59" s="88"/>
    </row>
    <row r="60" spans="1:23" ht="39.950000000000003" customHeight="1" x14ac:dyDescent="0.25">
      <c r="A60" s="49" t="s">
        <v>337</v>
      </c>
      <c r="B60" s="49" t="s">
        <v>80</v>
      </c>
      <c r="C60" s="49" t="s">
        <v>338</v>
      </c>
      <c r="D60" s="32">
        <f t="shared" si="3"/>
        <v>0</v>
      </c>
      <c r="E60" s="42"/>
      <c r="F60" s="37">
        <f t="shared" si="22"/>
        <v>1</v>
      </c>
      <c r="G60" s="42"/>
      <c r="H60" s="45"/>
      <c r="I60" s="86">
        <f t="shared" si="23"/>
        <v>0</v>
      </c>
      <c r="J60" s="48"/>
      <c r="K60" s="87">
        <f t="shared" si="24"/>
        <v>0</v>
      </c>
      <c r="L60" s="42"/>
      <c r="M60" s="42"/>
      <c r="N60" s="45"/>
      <c r="O60" s="88">
        <f>IF(N60&lt;&gt;0,IF(N60+H60&gt;3*D60,0,IF(N60+H60&gt;D60*2.5,25,IF(N60+H60&gt;D60*2,50,IF(N60+H60&gt;D60*1.5,75,100)))),0)</f>
        <v>0</v>
      </c>
      <c r="P60" s="45"/>
      <c r="Q60" s="42"/>
      <c r="R60" s="42"/>
      <c r="S60" s="45"/>
      <c r="T60" s="45"/>
      <c r="U60" s="42"/>
      <c r="V60" s="88">
        <v>0</v>
      </c>
      <c r="W60" s="88"/>
    </row>
    <row r="61" spans="1:23" ht="39.950000000000003" customHeight="1" x14ac:dyDescent="0.25">
      <c r="A61" s="49" t="s">
        <v>339</v>
      </c>
      <c r="B61" s="49" t="s">
        <v>80</v>
      </c>
      <c r="C61" s="49"/>
      <c r="D61" s="32">
        <f t="shared" si="3"/>
        <v>0</v>
      </c>
      <c r="E61" s="42"/>
      <c r="F61" s="37">
        <f t="shared" si="22"/>
        <v>1</v>
      </c>
      <c r="G61" s="42"/>
      <c r="H61" s="45"/>
      <c r="I61" s="86">
        <f t="shared" si="23"/>
        <v>0</v>
      </c>
      <c r="J61" s="48"/>
      <c r="K61" s="87">
        <f t="shared" si="24"/>
        <v>0</v>
      </c>
      <c r="L61" s="42"/>
      <c r="M61" s="42"/>
      <c r="N61" s="45"/>
      <c r="O61" s="88">
        <f t="shared" ref="O61:O62" si="27">IF(N61&lt;&gt;0,IF(N61+H61&gt;3*D61,0,IF(N61+H61&gt;D61*2.5,25,IF(N61+H61&gt;D61*2,50,IF(N61+H61&gt;D61*1.5,75,100)))),0)</f>
        <v>0</v>
      </c>
      <c r="P61" s="45"/>
      <c r="Q61" s="42"/>
      <c r="R61" s="42"/>
      <c r="S61" s="45"/>
      <c r="T61" s="45"/>
      <c r="U61" s="42"/>
      <c r="V61" s="88">
        <v>0</v>
      </c>
      <c r="W61" s="88"/>
    </row>
    <row r="62" spans="1:23" ht="39.950000000000003" customHeight="1" x14ac:dyDescent="0.25">
      <c r="A62" s="49" t="s">
        <v>340</v>
      </c>
      <c r="B62" s="49" t="s">
        <v>80</v>
      </c>
      <c r="C62" s="49" t="s">
        <v>341</v>
      </c>
      <c r="D62" s="32">
        <f t="shared" si="3"/>
        <v>0</v>
      </c>
      <c r="E62" s="42"/>
      <c r="F62" s="37">
        <f t="shared" si="22"/>
        <v>1</v>
      </c>
      <c r="G62" s="42"/>
      <c r="H62" s="45"/>
      <c r="I62" s="86">
        <f t="shared" si="23"/>
        <v>0</v>
      </c>
      <c r="J62" s="48"/>
      <c r="K62" s="87">
        <f t="shared" si="24"/>
        <v>0</v>
      </c>
      <c r="L62" s="42"/>
      <c r="M62" s="42"/>
      <c r="N62" s="45"/>
      <c r="O62" s="88">
        <f t="shared" si="27"/>
        <v>0</v>
      </c>
      <c r="P62" s="45"/>
      <c r="Q62" s="42"/>
      <c r="R62" s="42"/>
      <c r="S62" s="45"/>
      <c r="T62" s="45"/>
      <c r="U62" s="42"/>
      <c r="V62" s="88">
        <v>0</v>
      </c>
      <c r="W62" s="88"/>
    </row>
    <row r="63" spans="1:23" ht="39.950000000000003" customHeight="1" x14ac:dyDescent="0.25">
      <c r="A63" s="49" t="s">
        <v>342</v>
      </c>
      <c r="B63" s="49" t="s">
        <v>80</v>
      </c>
      <c r="C63" s="49" t="s">
        <v>341</v>
      </c>
      <c r="D63" s="32">
        <f t="shared" si="3"/>
        <v>0</v>
      </c>
      <c r="E63" s="42"/>
      <c r="F63" s="37">
        <f t="shared" si="22"/>
        <v>1</v>
      </c>
      <c r="G63" s="42"/>
      <c r="H63" s="45"/>
      <c r="I63" s="86">
        <f t="shared" si="23"/>
        <v>0</v>
      </c>
      <c r="J63" s="48"/>
      <c r="K63" s="87">
        <f t="shared" si="24"/>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343</v>
      </c>
      <c r="B64" s="49" t="s">
        <v>80</v>
      </c>
      <c r="C64" s="49"/>
      <c r="D64" s="32">
        <f t="shared" si="3"/>
        <v>0</v>
      </c>
      <c r="E64" s="42"/>
      <c r="F64" s="37">
        <f t="shared" si="22"/>
        <v>1</v>
      </c>
      <c r="G64" s="42"/>
      <c r="H64" s="45"/>
      <c r="I64" s="86">
        <f t="shared" si="23"/>
        <v>0</v>
      </c>
      <c r="J64" s="48"/>
      <c r="K64" s="87">
        <f t="shared" si="24"/>
        <v>0</v>
      </c>
      <c r="L64" s="42"/>
      <c r="M64" s="42"/>
      <c r="N64" s="45"/>
      <c r="O64" s="88">
        <f t="shared" ref="O64:O65" si="28">IF(N64&lt;&gt;0,IF(N64+H64&gt;3*D64,0,IF(N64+H64&gt;D64*2.5,25,IF(N64+H64&gt;D64*2,50,IF(N64+H64&gt;D64*1.5,75,100)))),0)</f>
        <v>0</v>
      </c>
      <c r="P64" s="45"/>
      <c r="Q64" s="42"/>
      <c r="R64" s="42"/>
      <c r="S64" s="45"/>
      <c r="T64" s="45"/>
      <c r="U64" s="42"/>
      <c r="V64" s="88">
        <v>0</v>
      </c>
      <c r="W64" s="88"/>
    </row>
    <row r="65" spans="1:23" ht="39.950000000000003" customHeight="1" x14ac:dyDescent="0.25">
      <c r="A65" s="49" t="s">
        <v>344</v>
      </c>
      <c r="B65" s="49" t="s">
        <v>56</v>
      </c>
      <c r="C65" s="49" t="s">
        <v>345</v>
      </c>
      <c r="D65" s="32">
        <f t="shared" si="3"/>
        <v>1</v>
      </c>
      <c r="E65" s="42"/>
      <c r="F65" s="37">
        <f t="shared" si="22"/>
        <v>1</v>
      </c>
      <c r="G65" s="42"/>
      <c r="H65" s="45"/>
      <c r="I65" s="86">
        <f t="shared" si="23"/>
        <v>0</v>
      </c>
      <c r="J65" s="48"/>
      <c r="K65" s="87">
        <f t="shared" si="24"/>
        <v>0</v>
      </c>
      <c r="L65" s="42"/>
      <c r="M65" s="42"/>
      <c r="N65" s="45"/>
      <c r="O65" s="88">
        <f t="shared" si="28"/>
        <v>0</v>
      </c>
      <c r="P65" s="45"/>
      <c r="Q65" s="42"/>
      <c r="R65" s="42"/>
      <c r="S65" s="45"/>
      <c r="T65" s="45"/>
      <c r="U65" s="42"/>
      <c r="V65" s="88">
        <v>0</v>
      </c>
      <c r="W65" s="88"/>
    </row>
    <row r="66" spans="1:23" ht="39.950000000000003" customHeight="1" x14ac:dyDescent="0.25">
      <c r="A66" s="49" t="s">
        <v>346</v>
      </c>
      <c r="B66" s="49" t="s">
        <v>56</v>
      </c>
      <c r="C66" s="49"/>
      <c r="D66" s="32">
        <f t="shared" si="3"/>
        <v>1</v>
      </c>
      <c r="E66" s="42"/>
      <c r="F66" s="37">
        <f t="shared" si="22"/>
        <v>1</v>
      </c>
      <c r="G66" s="42"/>
      <c r="H66" s="45"/>
      <c r="I66" s="86">
        <f t="shared" si="23"/>
        <v>0</v>
      </c>
      <c r="J66" s="48"/>
      <c r="K66" s="87">
        <f t="shared" si="24"/>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347</v>
      </c>
      <c r="B67" s="49" t="s">
        <v>80</v>
      </c>
      <c r="C67" s="49" t="s">
        <v>341</v>
      </c>
      <c r="D67" s="32">
        <f t="shared" si="3"/>
        <v>0</v>
      </c>
      <c r="E67" s="42"/>
      <c r="F67" s="37">
        <f t="shared" si="22"/>
        <v>1</v>
      </c>
      <c r="G67" s="42"/>
      <c r="H67" s="45"/>
      <c r="I67" s="86">
        <f t="shared" si="23"/>
        <v>0</v>
      </c>
      <c r="J67" s="48"/>
      <c r="K67" s="87">
        <f t="shared" si="24"/>
        <v>0</v>
      </c>
      <c r="L67" s="42"/>
      <c r="M67" s="42"/>
      <c r="N67" s="45"/>
      <c r="O67" s="88">
        <f t="shared" ref="O67:O68" si="29">IF(N67&lt;&gt;0,IF(N67+H67&gt;3*D67,0,IF(N67+H67&gt;D67*2.5,25,IF(N67+H67&gt;D67*2,50,IF(N67+H67&gt;D67*1.5,75,100)))),0)</f>
        <v>0</v>
      </c>
      <c r="P67" s="45"/>
      <c r="Q67" s="42"/>
      <c r="R67" s="42"/>
      <c r="S67" s="45"/>
      <c r="T67" s="45"/>
      <c r="U67" s="42"/>
      <c r="V67" s="88">
        <v>0</v>
      </c>
      <c r="W67" s="88"/>
    </row>
    <row r="68" spans="1:23" ht="39.950000000000003" customHeight="1" x14ac:dyDescent="0.25">
      <c r="A68" s="49" t="s">
        <v>348</v>
      </c>
      <c r="B68" s="49" t="s">
        <v>80</v>
      </c>
      <c r="C68" s="49" t="s">
        <v>349</v>
      </c>
      <c r="D68" s="32">
        <f t="shared" si="3"/>
        <v>0</v>
      </c>
      <c r="E68" s="42"/>
      <c r="F68" s="37">
        <f t="shared" si="22"/>
        <v>1</v>
      </c>
      <c r="G68" s="42"/>
      <c r="H68" s="45"/>
      <c r="I68" s="86">
        <f t="shared" si="23"/>
        <v>0</v>
      </c>
      <c r="J68" s="48"/>
      <c r="K68" s="87">
        <f t="shared" si="24"/>
        <v>0</v>
      </c>
      <c r="L68" s="42"/>
      <c r="M68" s="42"/>
      <c r="N68" s="45"/>
      <c r="O68" s="88">
        <f t="shared" si="29"/>
        <v>0</v>
      </c>
      <c r="P68" s="45"/>
      <c r="Q68" s="42"/>
      <c r="R68" s="42"/>
      <c r="S68" s="45"/>
      <c r="T68" s="45"/>
      <c r="U68" s="42"/>
      <c r="V68" s="88">
        <v>0</v>
      </c>
      <c r="W68" s="88"/>
    </row>
    <row r="69" spans="1:23" ht="39.950000000000003" customHeight="1" x14ac:dyDescent="0.25">
      <c r="A69" s="49" t="s">
        <v>350</v>
      </c>
      <c r="B69" s="49" t="s">
        <v>80</v>
      </c>
      <c r="C69" s="49" t="s">
        <v>351</v>
      </c>
      <c r="D69" s="32">
        <f t="shared" si="3"/>
        <v>0</v>
      </c>
      <c r="E69" s="42"/>
      <c r="F69" s="37">
        <f t="shared" si="22"/>
        <v>1</v>
      </c>
      <c r="G69" s="42"/>
      <c r="H69" s="45"/>
      <c r="I69" s="86">
        <f t="shared" si="23"/>
        <v>0</v>
      </c>
      <c r="J69" s="48"/>
      <c r="K69" s="87">
        <f t="shared" si="24"/>
        <v>0</v>
      </c>
      <c r="L69" s="42"/>
      <c r="M69" s="42"/>
      <c r="N69" s="45"/>
      <c r="O69" s="88">
        <f>IF(N69&lt;&gt;0,IF(N69+H69&gt;3*D69,0,IF(N69+H69&gt;D69*2.5,25,IF(N69+H69&gt;D69*2,50,IF(N69+H69&gt;D69*1.5,75,100)))),0)</f>
        <v>0</v>
      </c>
      <c r="P69" s="45"/>
      <c r="Q69" s="42"/>
      <c r="R69" s="42"/>
      <c r="S69" s="45"/>
      <c r="T69" s="45"/>
      <c r="U69" s="42"/>
      <c r="V69" s="88">
        <v>0</v>
      </c>
      <c r="W69" s="88"/>
    </row>
    <row r="70" spans="1:23" ht="39.950000000000003" customHeight="1" x14ac:dyDescent="0.25">
      <c r="A70" s="49" t="s">
        <v>352</v>
      </c>
      <c r="B70" s="49" t="s">
        <v>80</v>
      </c>
      <c r="C70" s="49" t="s">
        <v>353</v>
      </c>
      <c r="D70" s="32">
        <f t="shared" si="3"/>
        <v>0</v>
      </c>
      <c r="E70" s="42"/>
      <c r="F70" s="37">
        <f t="shared" si="22"/>
        <v>1</v>
      </c>
      <c r="G70" s="42"/>
      <c r="H70" s="45"/>
      <c r="I70" s="86">
        <f t="shared" si="23"/>
        <v>0</v>
      </c>
      <c r="J70" s="48"/>
      <c r="K70" s="87">
        <f t="shared" si="24"/>
        <v>0</v>
      </c>
      <c r="L70" s="42"/>
      <c r="M70" s="42"/>
      <c r="N70" s="45"/>
      <c r="O70" s="88">
        <f t="shared" ref="O70:O71" si="30">IF(N70&lt;&gt;0,IF(N70+H70&gt;3*D70,0,IF(N70+H70&gt;D70*2.5,25,IF(N70+H70&gt;D70*2,50,IF(N70+H70&gt;D70*1.5,75,100)))),0)</f>
        <v>0</v>
      </c>
      <c r="P70" s="45"/>
      <c r="Q70" s="42"/>
      <c r="R70" s="42"/>
      <c r="S70" s="45"/>
      <c r="T70" s="45"/>
      <c r="U70" s="42"/>
      <c r="V70" s="88">
        <v>0</v>
      </c>
      <c r="W70" s="88"/>
    </row>
    <row r="71" spans="1:23" ht="39.950000000000003" customHeight="1" x14ac:dyDescent="0.25">
      <c r="A71" s="49" t="s">
        <v>354</v>
      </c>
      <c r="B71" s="49" t="s">
        <v>56</v>
      </c>
      <c r="C71" s="49"/>
      <c r="D71" s="32">
        <f t="shared" si="3"/>
        <v>1</v>
      </c>
      <c r="E71" s="42"/>
      <c r="F71" s="37">
        <f t="shared" si="22"/>
        <v>1</v>
      </c>
      <c r="G71" s="42"/>
      <c r="H71" s="45"/>
      <c r="I71" s="86">
        <f t="shared" si="23"/>
        <v>0</v>
      </c>
      <c r="J71" s="48"/>
      <c r="K71" s="87">
        <f t="shared" si="24"/>
        <v>0</v>
      </c>
      <c r="L71" s="42"/>
      <c r="M71" s="42"/>
      <c r="N71" s="45"/>
      <c r="O71" s="88">
        <f t="shared" si="30"/>
        <v>0</v>
      </c>
      <c r="P71" s="45"/>
      <c r="Q71" s="42"/>
      <c r="R71" s="42"/>
      <c r="S71" s="45"/>
      <c r="T71" s="45"/>
      <c r="U71" s="42"/>
      <c r="V71" s="88">
        <v>0</v>
      </c>
      <c r="W71" s="88"/>
    </row>
    <row r="72" spans="1:23" ht="39.950000000000003" customHeight="1" x14ac:dyDescent="0.25">
      <c r="A72" s="49" t="s">
        <v>355</v>
      </c>
      <c r="B72" s="49" t="s">
        <v>80</v>
      </c>
      <c r="C72" s="49" t="s">
        <v>356</v>
      </c>
      <c r="D72" s="32">
        <f t="shared" si="3"/>
        <v>0</v>
      </c>
      <c r="E72" s="42"/>
      <c r="F72" s="37">
        <f t="shared" si="22"/>
        <v>1</v>
      </c>
      <c r="G72" s="42"/>
      <c r="H72" s="45"/>
      <c r="I72" s="86">
        <f t="shared" si="23"/>
        <v>0</v>
      </c>
      <c r="J72" s="48"/>
      <c r="K72" s="87">
        <f t="shared" si="24"/>
        <v>0</v>
      </c>
      <c r="L72" s="42"/>
      <c r="M72" s="42"/>
      <c r="N72" s="45"/>
      <c r="O72" s="88">
        <f>IF(N72&lt;&gt;0,IF(N72+H72&gt;3*D72,0,IF(N72+H72&gt;D72*2.5,25,IF(N72+H72&gt;D72*2,50,IF(N72+H72&gt;D72*1.5,75,100)))),0)</f>
        <v>0</v>
      </c>
      <c r="P72" s="45"/>
      <c r="Q72" s="42"/>
      <c r="R72" s="42"/>
      <c r="S72" s="45"/>
      <c r="T72" s="45"/>
      <c r="U72" s="42"/>
      <c r="V72" s="88">
        <v>0</v>
      </c>
      <c r="W72" s="88"/>
    </row>
    <row r="73" spans="1:23" ht="39.950000000000003" customHeight="1" x14ac:dyDescent="0.25">
      <c r="A73" s="49" t="s">
        <v>357</v>
      </c>
      <c r="B73" s="49" t="s">
        <v>58</v>
      </c>
      <c r="C73" s="49" t="s">
        <v>358</v>
      </c>
      <c r="D73" s="32">
        <f t="shared" si="3"/>
        <v>0</v>
      </c>
      <c r="E73" s="42"/>
      <c r="F73" s="37">
        <f t="shared" si="22"/>
        <v>1</v>
      </c>
      <c r="G73" s="42"/>
      <c r="H73" s="45"/>
      <c r="I73" s="86">
        <f t="shared" si="23"/>
        <v>0</v>
      </c>
      <c r="J73" s="48"/>
      <c r="K73" s="87">
        <f t="shared" si="24"/>
        <v>0</v>
      </c>
      <c r="L73" s="42"/>
      <c r="M73" s="42"/>
      <c r="N73" s="45"/>
      <c r="O73" s="88">
        <f t="shared" ref="O73:O74" si="31">IF(N73&lt;&gt;0,IF(N73+H73&gt;3*D73,0,IF(N73+H73&gt;D73*2.5,25,IF(N73+H73&gt;D73*2,50,IF(N73+H73&gt;D73*1.5,75,100)))),0)</f>
        <v>0</v>
      </c>
      <c r="P73" s="45"/>
      <c r="Q73" s="42"/>
      <c r="R73" s="42"/>
      <c r="S73" s="45"/>
      <c r="T73" s="45"/>
      <c r="U73" s="42"/>
      <c r="V73" s="88">
        <v>0</v>
      </c>
      <c r="W73" s="88"/>
    </row>
    <row r="74" spans="1:23" ht="39.950000000000003" customHeight="1" x14ac:dyDescent="0.25">
      <c r="A74" s="49" t="s">
        <v>359</v>
      </c>
      <c r="B74" s="49" t="s">
        <v>80</v>
      </c>
      <c r="C74" s="49" t="s">
        <v>360</v>
      </c>
      <c r="D74" s="32">
        <f t="shared" si="3"/>
        <v>0</v>
      </c>
      <c r="E74" s="42"/>
      <c r="F74" s="37">
        <f t="shared" si="22"/>
        <v>1</v>
      </c>
      <c r="G74" s="42"/>
      <c r="H74" s="45"/>
      <c r="I74" s="86">
        <f t="shared" si="23"/>
        <v>0</v>
      </c>
      <c r="J74" s="48"/>
      <c r="K74" s="87">
        <f t="shared" si="24"/>
        <v>0</v>
      </c>
      <c r="L74" s="42"/>
      <c r="M74" s="42"/>
      <c r="N74" s="45"/>
      <c r="O74" s="88">
        <f t="shared" si="31"/>
        <v>0</v>
      </c>
      <c r="P74" s="45"/>
      <c r="Q74" s="42"/>
      <c r="R74" s="42"/>
      <c r="S74" s="45"/>
      <c r="T74" s="45"/>
      <c r="U74" s="42"/>
      <c r="V74" s="88">
        <v>0</v>
      </c>
      <c r="W74" s="88"/>
    </row>
    <row r="75" spans="1:23" ht="39.950000000000003" customHeight="1" x14ac:dyDescent="0.25">
      <c r="A75" s="49" t="s">
        <v>361</v>
      </c>
      <c r="B75" s="49" t="s">
        <v>58</v>
      </c>
      <c r="C75" s="49" t="s">
        <v>362</v>
      </c>
      <c r="D75" s="32">
        <f t="shared" si="3"/>
        <v>0</v>
      </c>
      <c r="E75" s="42"/>
      <c r="F75" s="37">
        <f t="shared" si="22"/>
        <v>1</v>
      </c>
      <c r="G75" s="42"/>
      <c r="H75" s="45"/>
      <c r="I75" s="86">
        <f t="shared" si="23"/>
        <v>0</v>
      </c>
      <c r="J75" s="48"/>
      <c r="K75" s="87">
        <f t="shared" si="24"/>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363</v>
      </c>
      <c r="B76" s="49" t="s">
        <v>56</v>
      </c>
      <c r="C76" s="49" t="s">
        <v>364</v>
      </c>
      <c r="D76" s="32">
        <f t="shared" ref="D76:D106" si="32">IF(B76="I",$F$2,IF(B76="G/2",$F$2/2,IF(B76="G/5",$F$2/5,IF(B76="G/10",$F$2/10,1))))</f>
        <v>1</v>
      </c>
      <c r="E76" s="42"/>
      <c r="F76" s="37">
        <f t="shared" si="22"/>
        <v>1</v>
      </c>
      <c r="G76" s="42"/>
      <c r="H76" s="45"/>
      <c r="I76" s="86">
        <f t="shared" si="23"/>
        <v>0</v>
      </c>
      <c r="J76" s="48"/>
      <c r="K76" s="87">
        <f t="shared" si="24"/>
        <v>0</v>
      </c>
      <c r="L76" s="42"/>
      <c r="M76" s="42"/>
      <c r="N76" s="45"/>
      <c r="O76" s="88">
        <f t="shared" ref="O76:O81" si="33">IF(N76&lt;&gt;0,IF(N76+H76&gt;3*D76,0,IF(N76+H76&gt;D76*2.5,25,IF(N76+H76&gt;D76*2,50,IF(N76+H76&gt;D76*1.5,75,100)))),0)</f>
        <v>0</v>
      </c>
      <c r="P76" s="45"/>
      <c r="Q76" s="42"/>
      <c r="R76" s="42"/>
      <c r="S76" s="45"/>
      <c r="T76" s="45"/>
      <c r="U76" s="42"/>
      <c r="V76" s="88">
        <v>0</v>
      </c>
      <c r="W76" s="88"/>
    </row>
    <row r="77" spans="1:23" ht="39.950000000000003" customHeight="1" x14ac:dyDescent="0.25">
      <c r="A77" s="49" t="s">
        <v>365</v>
      </c>
      <c r="B77" s="49" t="s">
        <v>80</v>
      </c>
      <c r="C77" s="49" t="s">
        <v>366</v>
      </c>
      <c r="D77" s="32">
        <f t="shared" si="32"/>
        <v>0</v>
      </c>
      <c r="E77" s="42"/>
      <c r="F77" s="37">
        <f t="shared" si="22"/>
        <v>1</v>
      </c>
      <c r="G77" s="42"/>
      <c r="H77" s="45"/>
      <c r="I77" s="86">
        <f t="shared" si="23"/>
        <v>0</v>
      </c>
      <c r="J77" s="48"/>
      <c r="K77" s="87">
        <f t="shared" si="24"/>
        <v>0</v>
      </c>
      <c r="L77" s="42"/>
      <c r="M77" s="42"/>
      <c r="N77" s="45"/>
      <c r="O77" s="88">
        <f t="shared" si="33"/>
        <v>0</v>
      </c>
      <c r="P77" s="45"/>
      <c r="Q77" s="42"/>
      <c r="R77" s="42"/>
      <c r="S77" s="45"/>
      <c r="T77" s="45"/>
      <c r="U77" s="42"/>
      <c r="V77" s="88">
        <v>0</v>
      </c>
      <c r="W77" s="88"/>
    </row>
    <row r="78" spans="1:23" ht="39.950000000000003" customHeight="1" x14ac:dyDescent="0.25">
      <c r="A78" s="49" t="s">
        <v>367</v>
      </c>
      <c r="B78" s="49" t="s">
        <v>80</v>
      </c>
      <c r="C78" s="49" t="s">
        <v>341</v>
      </c>
      <c r="D78" s="32">
        <f t="shared" si="32"/>
        <v>0</v>
      </c>
      <c r="E78" s="42"/>
      <c r="F78" s="37">
        <f t="shared" si="22"/>
        <v>1</v>
      </c>
      <c r="G78" s="42"/>
      <c r="H78" s="45"/>
      <c r="I78" s="86">
        <f t="shared" si="23"/>
        <v>0</v>
      </c>
      <c r="J78" s="48"/>
      <c r="K78" s="87">
        <f t="shared" si="24"/>
        <v>0</v>
      </c>
      <c r="L78" s="42"/>
      <c r="M78" s="42"/>
      <c r="N78" s="45"/>
      <c r="O78" s="88">
        <f t="shared" si="33"/>
        <v>0</v>
      </c>
      <c r="P78" s="45"/>
      <c r="Q78" s="42"/>
      <c r="R78" s="42"/>
      <c r="S78" s="45"/>
      <c r="T78" s="45"/>
      <c r="U78" s="42"/>
      <c r="V78" s="88">
        <v>0</v>
      </c>
      <c r="W78" s="88"/>
    </row>
    <row r="79" spans="1:23" ht="39.950000000000003" customHeight="1" x14ac:dyDescent="0.25">
      <c r="A79" s="49" t="s">
        <v>368</v>
      </c>
      <c r="B79" s="49" t="s">
        <v>128</v>
      </c>
      <c r="C79" s="49"/>
      <c r="D79" s="32">
        <f t="shared" si="32"/>
        <v>0</v>
      </c>
      <c r="E79" s="42"/>
      <c r="F79" s="37">
        <f t="shared" si="22"/>
        <v>1</v>
      </c>
      <c r="G79" s="42"/>
      <c r="H79" s="45"/>
      <c r="I79" s="86">
        <f t="shared" si="23"/>
        <v>0</v>
      </c>
      <c r="J79" s="48"/>
      <c r="K79" s="87">
        <f t="shared" si="24"/>
        <v>0</v>
      </c>
      <c r="L79" s="42"/>
      <c r="M79" s="42"/>
      <c r="N79" s="45"/>
      <c r="O79" s="88">
        <f t="shared" si="33"/>
        <v>0</v>
      </c>
      <c r="P79" s="45"/>
      <c r="Q79" s="42"/>
      <c r="R79" s="42"/>
      <c r="S79" s="45"/>
      <c r="T79" s="45"/>
      <c r="U79" s="42"/>
      <c r="V79" s="88">
        <v>0</v>
      </c>
      <c r="W79" s="88"/>
    </row>
    <row r="80" spans="1:23" ht="39.950000000000003" customHeight="1" x14ac:dyDescent="0.25">
      <c r="A80" s="49" t="s">
        <v>369</v>
      </c>
      <c r="B80" s="49" t="s">
        <v>128</v>
      </c>
      <c r="C80" s="49"/>
      <c r="D80" s="32">
        <f t="shared" si="32"/>
        <v>0</v>
      </c>
      <c r="E80" s="42"/>
      <c r="F80" s="37">
        <f t="shared" si="22"/>
        <v>1</v>
      </c>
      <c r="G80" s="42"/>
      <c r="H80" s="45"/>
      <c r="I80" s="86">
        <f t="shared" si="23"/>
        <v>0</v>
      </c>
      <c r="J80" s="48"/>
      <c r="K80" s="87">
        <f t="shared" ref="K80:K81" si="34">IF(J80&lt;&gt;0,IF(J80&lt;2017,1,0),0)</f>
        <v>0</v>
      </c>
      <c r="L80" s="42"/>
      <c r="M80" s="42"/>
      <c r="N80" s="45"/>
      <c r="O80" s="88">
        <f t="shared" si="33"/>
        <v>0</v>
      </c>
      <c r="P80" s="45"/>
      <c r="Q80" s="42"/>
      <c r="R80" s="42"/>
      <c r="S80" s="45"/>
      <c r="T80" s="45"/>
      <c r="U80" s="42"/>
      <c r="V80" s="88">
        <v>0</v>
      </c>
      <c r="W80" s="88"/>
    </row>
    <row r="81" spans="1:23" ht="39.950000000000003" customHeight="1" x14ac:dyDescent="0.25">
      <c r="A81" s="49" t="s">
        <v>370</v>
      </c>
      <c r="B81" s="49" t="s">
        <v>56</v>
      </c>
      <c r="C81" s="49"/>
      <c r="D81" s="32">
        <f t="shared" si="32"/>
        <v>1</v>
      </c>
      <c r="E81" s="42"/>
      <c r="F81" s="37">
        <f t="shared" si="22"/>
        <v>1</v>
      </c>
      <c r="G81" s="42"/>
      <c r="H81" s="45"/>
      <c r="I81" s="86">
        <f t="shared" si="23"/>
        <v>0</v>
      </c>
      <c r="J81" s="48"/>
      <c r="K81" s="87">
        <f t="shared" si="34"/>
        <v>0</v>
      </c>
      <c r="L81" s="42"/>
      <c r="M81" s="42"/>
      <c r="N81" s="45"/>
      <c r="O81" s="88">
        <f t="shared" si="33"/>
        <v>0</v>
      </c>
      <c r="P81" s="45"/>
      <c r="Q81" s="42"/>
      <c r="R81" s="42"/>
      <c r="S81" s="45"/>
      <c r="T81" s="45"/>
      <c r="U81" s="42"/>
      <c r="V81" s="88">
        <v>0</v>
      </c>
      <c r="W81" s="88"/>
    </row>
    <row r="82" spans="1:23" ht="39.950000000000003" customHeight="1" x14ac:dyDescent="0.25">
      <c r="A82" s="49" t="s">
        <v>371</v>
      </c>
      <c r="B82" s="49" t="s">
        <v>80</v>
      </c>
      <c r="C82" s="49"/>
      <c r="D82" s="32">
        <f t="shared" si="32"/>
        <v>0</v>
      </c>
      <c r="E82" s="42"/>
      <c r="F82" s="37">
        <f t="shared" si="22"/>
        <v>1</v>
      </c>
      <c r="G82" s="42"/>
      <c r="H82" s="45"/>
      <c r="I82" s="86">
        <f t="shared" si="23"/>
        <v>0</v>
      </c>
      <c r="J82" s="48"/>
      <c r="K82" s="87">
        <f t="shared" ref="K82:K104" si="35">IF(J82&lt;&gt;0,IF(J82&lt;2017,1,0),0)</f>
        <v>0</v>
      </c>
      <c r="L82" s="42"/>
      <c r="M82" s="42"/>
      <c r="N82" s="45"/>
      <c r="O82" s="88">
        <f t="shared" ref="O82" si="36">IF(N82&lt;&gt;0,IF(N82+H82&gt;3*D82,0,IF(N82+H82&gt;D82*2.5,25,IF(N82+H82&gt;D82*2,50,IF(N82+H82&gt;D82*1.5,75,100)))),0)</f>
        <v>0</v>
      </c>
      <c r="P82" s="45"/>
      <c r="Q82" s="42"/>
      <c r="R82" s="42"/>
      <c r="S82" s="45"/>
      <c r="T82" s="45"/>
      <c r="U82" s="42"/>
      <c r="V82" s="88">
        <v>0</v>
      </c>
      <c r="W82" s="88"/>
    </row>
    <row r="83" spans="1:23" ht="39.950000000000003" customHeight="1" x14ac:dyDescent="0.25">
      <c r="A83" s="49" t="s">
        <v>372</v>
      </c>
      <c r="B83" s="49" t="s">
        <v>56</v>
      </c>
      <c r="C83" s="49"/>
      <c r="D83" s="32">
        <f t="shared" si="32"/>
        <v>1</v>
      </c>
      <c r="E83" s="42"/>
      <c r="F83" s="37">
        <f t="shared" si="22"/>
        <v>1</v>
      </c>
      <c r="G83" s="42"/>
      <c r="H83" s="45"/>
      <c r="I83" s="86">
        <f t="shared" si="23"/>
        <v>0</v>
      </c>
      <c r="J83" s="48"/>
      <c r="K83" s="87">
        <f t="shared" si="35"/>
        <v>0</v>
      </c>
      <c r="L83" s="42"/>
      <c r="M83" s="42"/>
      <c r="N83" s="45"/>
      <c r="O83" s="88">
        <f>IF(N83&lt;&gt;0,IF(N83+H83&gt;3*D83,0,IF(N83+H83&gt;D83*2.5,25,IF(N83+H83&gt;D83*2,50,IF(N83+H83&gt;D83*1.5,75,100)))),0)</f>
        <v>0</v>
      </c>
      <c r="P83" s="45"/>
      <c r="Q83" s="42"/>
      <c r="R83" s="42"/>
      <c r="S83" s="45"/>
      <c r="T83" s="45"/>
      <c r="U83" s="42"/>
      <c r="V83" s="88">
        <v>0</v>
      </c>
      <c r="W83" s="88"/>
    </row>
    <row r="84" spans="1:23" ht="39.950000000000003" customHeight="1" x14ac:dyDescent="0.25">
      <c r="A84" s="49" t="s">
        <v>373</v>
      </c>
      <c r="B84" s="49" t="s">
        <v>80</v>
      </c>
      <c r="C84" s="49" t="s">
        <v>374</v>
      </c>
      <c r="D84" s="32">
        <f t="shared" si="32"/>
        <v>0</v>
      </c>
      <c r="E84" s="42"/>
      <c r="F84" s="37">
        <f t="shared" si="22"/>
        <v>1</v>
      </c>
      <c r="G84" s="42"/>
      <c r="H84" s="45"/>
      <c r="I84" s="86">
        <f t="shared" si="23"/>
        <v>0</v>
      </c>
      <c r="J84" s="48"/>
      <c r="K84" s="87">
        <f t="shared" si="35"/>
        <v>0</v>
      </c>
      <c r="L84" s="42"/>
      <c r="M84" s="42"/>
      <c r="N84" s="45"/>
      <c r="O84" s="88">
        <f t="shared" ref="O84" si="37">IF(N84&lt;&gt;0,IF(N84+H84&gt;3*D84,0,IF(N84+H84&gt;D84*2.5,25,IF(N84+H84&gt;D84*2,50,IF(N84+H84&gt;D84*1.5,75,100)))),0)</f>
        <v>0</v>
      </c>
      <c r="P84" s="45"/>
      <c r="Q84" s="42"/>
      <c r="R84" s="42"/>
      <c r="S84" s="45"/>
      <c r="T84" s="45"/>
      <c r="U84" s="42"/>
      <c r="V84" s="88">
        <v>0</v>
      </c>
      <c r="W84" s="88"/>
    </row>
    <row r="85" spans="1:23" ht="39.950000000000003" customHeight="1" x14ac:dyDescent="0.25">
      <c r="A85" s="49" t="s">
        <v>375</v>
      </c>
      <c r="B85" s="49" t="s">
        <v>128</v>
      </c>
      <c r="C85" s="49" t="s">
        <v>376</v>
      </c>
      <c r="D85" s="32">
        <f t="shared" si="32"/>
        <v>0</v>
      </c>
      <c r="E85" s="42"/>
      <c r="F85" s="37">
        <f t="shared" si="22"/>
        <v>1</v>
      </c>
      <c r="G85" s="42"/>
      <c r="H85" s="45"/>
      <c r="I85" s="86">
        <f t="shared" si="23"/>
        <v>0</v>
      </c>
      <c r="J85" s="48"/>
      <c r="K85" s="87">
        <f t="shared" si="35"/>
        <v>0</v>
      </c>
      <c r="L85" s="42"/>
      <c r="M85" s="42"/>
      <c r="N85" s="45"/>
      <c r="O85" s="88">
        <f>IF(N85&lt;&gt;0,IF(N85+H85&gt;3*D85,0,IF(N85+H85&gt;D85*2.5,25,IF(N85+H85&gt;D85*2,50,IF(N85+H85&gt;D85*1.5,75,100)))),0)</f>
        <v>0</v>
      </c>
      <c r="P85" s="45"/>
      <c r="Q85" s="42"/>
      <c r="R85" s="42"/>
      <c r="S85" s="45"/>
      <c r="T85" s="45"/>
      <c r="U85" s="42"/>
      <c r="V85" s="88">
        <v>0</v>
      </c>
      <c r="W85" s="88"/>
    </row>
    <row r="86" spans="1:23" ht="39.950000000000003" customHeight="1" x14ac:dyDescent="0.25">
      <c r="A86" s="49" t="s">
        <v>377</v>
      </c>
      <c r="B86" s="49" t="s">
        <v>80</v>
      </c>
      <c r="C86" s="49" t="s">
        <v>378</v>
      </c>
      <c r="D86" s="32">
        <f t="shared" si="32"/>
        <v>0</v>
      </c>
      <c r="E86" s="42"/>
      <c r="F86" s="37">
        <f t="shared" si="22"/>
        <v>1</v>
      </c>
      <c r="G86" s="42"/>
      <c r="H86" s="45"/>
      <c r="I86" s="86">
        <f t="shared" si="23"/>
        <v>0</v>
      </c>
      <c r="J86" s="48"/>
      <c r="K86" s="87">
        <f t="shared" si="35"/>
        <v>0</v>
      </c>
      <c r="L86" s="42"/>
      <c r="M86" s="42"/>
      <c r="N86" s="45"/>
      <c r="O86" s="88">
        <f t="shared" ref="O86:O87" si="38">IF(N86&lt;&gt;0,IF(N86+H86&gt;3*D86,0,IF(N86+H86&gt;D86*2.5,25,IF(N86+H86&gt;D86*2,50,IF(N86+H86&gt;D86*1.5,75,100)))),0)</f>
        <v>0</v>
      </c>
      <c r="P86" s="45"/>
      <c r="Q86" s="42"/>
      <c r="R86" s="42"/>
      <c r="S86" s="45"/>
      <c r="T86" s="45"/>
      <c r="U86" s="42"/>
      <c r="V86" s="88">
        <v>0</v>
      </c>
      <c r="W86" s="88"/>
    </row>
    <row r="87" spans="1:23" ht="39.950000000000003" customHeight="1" x14ac:dyDescent="0.25">
      <c r="A87" s="49" t="s">
        <v>379</v>
      </c>
      <c r="B87" s="49" t="s">
        <v>58</v>
      </c>
      <c r="C87" s="49"/>
      <c r="D87" s="32">
        <f t="shared" si="32"/>
        <v>0</v>
      </c>
      <c r="E87" s="42"/>
      <c r="F87" s="37">
        <f t="shared" si="22"/>
        <v>1</v>
      </c>
      <c r="G87" s="42"/>
      <c r="H87" s="45"/>
      <c r="I87" s="86">
        <f t="shared" si="23"/>
        <v>0</v>
      </c>
      <c r="J87" s="48"/>
      <c r="K87" s="87">
        <f t="shared" si="35"/>
        <v>0</v>
      </c>
      <c r="L87" s="42"/>
      <c r="M87" s="42"/>
      <c r="N87" s="45"/>
      <c r="O87" s="88">
        <f t="shared" si="38"/>
        <v>0</v>
      </c>
      <c r="P87" s="45"/>
      <c r="Q87" s="42"/>
      <c r="R87" s="42"/>
      <c r="S87" s="45"/>
      <c r="T87" s="45"/>
      <c r="U87" s="42"/>
      <c r="V87" s="88">
        <v>0</v>
      </c>
      <c r="W87" s="88"/>
    </row>
    <row r="88" spans="1:23" ht="39.950000000000003" customHeight="1" x14ac:dyDescent="0.25">
      <c r="A88" s="49" t="s">
        <v>380</v>
      </c>
      <c r="B88" s="49" t="s">
        <v>80</v>
      </c>
      <c r="C88" s="49"/>
      <c r="D88" s="32">
        <f t="shared" si="32"/>
        <v>0</v>
      </c>
      <c r="E88" s="42"/>
      <c r="F88" s="37">
        <f t="shared" si="22"/>
        <v>1</v>
      </c>
      <c r="G88" s="42"/>
      <c r="H88" s="45"/>
      <c r="I88" s="86">
        <f t="shared" si="23"/>
        <v>0</v>
      </c>
      <c r="J88" s="48"/>
      <c r="K88" s="87">
        <f t="shared" si="35"/>
        <v>0</v>
      </c>
      <c r="L88" s="42"/>
      <c r="M88" s="42"/>
      <c r="N88" s="45"/>
      <c r="O88" s="88">
        <f>IF(N88&lt;&gt;0,IF(N88+H88&gt;3*D88,0,IF(N88+H88&gt;D88*2.5,25,IF(N88+H88&gt;D88*2,50,IF(N88+H88&gt;D88*1.5,75,100)))),0)</f>
        <v>0</v>
      </c>
      <c r="P88" s="45"/>
      <c r="Q88" s="42"/>
      <c r="R88" s="42"/>
      <c r="S88" s="45"/>
      <c r="T88" s="45"/>
      <c r="U88" s="42"/>
      <c r="V88" s="88">
        <v>0</v>
      </c>
      <c r="W88" s="88"/>
    </row>
    <row r="89" spans="1:23" ht="39.950000000000003" customHeight="1" x14ac:dyDescent="0.25">
      <c r="A89" s="49" t="s">
        <v>381</v>
      </c>
      <c r="B89" s="49" t="s">
        <v>80</v>
      </c>
      <c r="C89" s="49" t="s">
        <v>382</v>
      </c>
      <c r="D89" s="32">
        <f t="shared" si="32"/>
        <v>0</v>
      </c>
      <c r="E89" s="42"/>
      <c r="F89" s="37">
        <f t="shared" ref="F89:F106" si="39">IF(H89&lt;&gt;0,0,1)</f>
        <v>1</v>
      </c>
      <c r="G89" s="42"/>
      <c r="H89" s="45"/>
      <c r="I89" s="86">
        <f t="shared" ref="I89:I106" si="40">IF(H89&lt;&gt;0,IF(H89&lt;D89,1,0),0)</f>
        <v>0</v>
      </c>
      <c r="J89" s="48"/>
      <c r="K89" s="87">
        <f t="shared" si="35"/>
        <v>0</v>
      </c>
      <c r="L89" s="42"/>
      <c r="M89" s="42"/>
      <c r="N89" s="45"/>
      <c r="O89" s="88">
        <f t="shared" ref="O89:O90" si="41">IF(N89&lt;&gt;0,IF(N89+H89&gt;3*D89,0,IF(N89+H89&gt;D89*2.5,25,IF(N89+H89&gt;D89*2,50,IF(N89+H89&gt;D89*1.5,75,100)))),0)</f>
        <v>0</v>
      </c>
      <c r="P89" s="45"/>
      <c r="Q89" s="42"/>
      <c r="R89" s="42"/>
      <c r="S89" s="45"/>
      <c r="T89" s="45"/>
      <c r="U89" s="42"/>
      <c r="V89" s="88">
        <v>0</v>
      </c>
      <c r="W89" s="88"/>
    </row>
    <row r="90" spans="1:23" ht="39.950000000000003" customHeight="1" x14ac:dyDescent="0.25">
      <c r="A90" s="49" t="s">
        <v>383</v>
      </c>
      <c r="B90" s="49" t="s">
        <v>56</v>
      </c>
      <c r="C90" s="49" t="s">
        <v>384</v>
      </c>
      <c r="D90" s="32">
        <f t="shared" si="32"/>
        <v>1</v>
      </c>
      <c r="E90" s="42"/>
      <c r="F90" s="37">
        <f t="shared" si="39"/>
        <v>1</v>
      </c>
      <c r="G90" s="42"/>
      <c r="H90" s="45"/>
      <c r="I90" s="86">
        <f t="shared" si="40"/>
        <v>0</v>
      </c>
      <c r="J90" s="48"/>
      <c r="K90" s="87">
        <f t="shared" si="35"/>
        <v>0</v>
      </c>
      <c r="L90" s="42"/>
      <c r="M90" s="42"/>
      <c r="N90" s="45"/>
      <c r="O90" s="88">
        <f t="shared" si="41"/>
        <v>0</v>
      </c>
      <c r="P90" s="45"/>
      <c r="Q90" s="42"/>
      <c r="R90" s="42"/>
      <c r="S90" s="45"/>
      <c r="T90" s="45"/>
      <c r="U90" s="42"/>
      <c r="V90" s="88">
        <v>0</v>
      </c>
      <c r="W90" s="88"/>
    </row>
    <row r="91" spans="1:23" ht="39.950000000000003" customHeight="1" x14ac:dyDescent="0.25">
      <c r="A91" s="49" t="s">
        <v>385</v>
      </c>
      <c r="B91" s="49" t="s">
        <v>58</v>
      </c>
      <c r="C91" s="49"/>
      <c r="D91" s="32">
        <f t="shared" si="32"/>
        <v>0</v>
      </c>
      <c r="E91" s="42"/>
      <c r="F91" s="37">
        <f t="shared" si="39"/>
        <v>1</v>
      </c>
      <c r="G91" s="42"/>
      <c r="H91" s="45"/>
      <c r="I91" s="86">
        <f t="shared" si="40"/>
        <v>0</v>
      </c>
      <c r="J91" s="48"/>
      <c r="K91" s="87">
        <f t="shared" si="35"/>
        <v>0</v>
      </c>
      <c r="L91" s="42"/>
      <c r="M91" s="42"/>
      <c r="N91" s="45"/>
      <c r="O91" s="88">
        <f>IF(N91&lt;&gt;0,IF(N91+H91&gt;3*D91,0,IF(N91+H91&gt;D91*2.5,25,IF(N91+H91&gt;D91*2,50,IF(N91+H91&gt;D91*1.5,75,100)))),0)</f>
        <v>0</v>
      </c>
      <c r="P91" s="45"/>
      <c r="Q91" s="42"/>
      <c r="R91" s="42"/>
      <c r="S91" s="45"/>
      <c r="T91" s="45"/>
      <c r="U91" s="42"/>
      <c r="V91" s="88">
        <v>0</v>
      </c>
      <c r="W91" s="88"/>
    </row>
    <row r="92" spans="1:23" ht="39.950000000000003" customHeight="1" x14ac:dyDescent="0.25">
      <c r="A92" s="49" t="s">
        <v>386</v>
      </c>
      <c r="B92" s="49" t="s">
        <v>80</v>
      </c>
      <c r="C92" s="49"/>
      <c r="D92" s="32">
        <f t="shared" si="32"/>
        <v>0</v>
      </c>
      <c r="E92" s="42"/>
      <c r="F92" s="37">
        <f t="shared" si="39"/>
        <v>1</v>
      </c>
      <c r="G92" s="42"/>
      <c r="H92" s="45"/>
      <c r="I92" s="86">
        <f t="shared" si="40"/>
        <v>0</v>
      </c>
      <c r="J92" s="48"/>
      <c r="K92" s="87">
        <f t="shared" si="35"/>
        <v>0</v>
      </c>
      <c r="L92" s="42"/>
      <c r="M92" s="42"/>
      <c r="N92" s="45"/>
      <c r="O92" s="88">
        <f t="shared" ref="O92:O93" si="42">IF(N92&lt;&gt;0,IF(N92+H92&gt;3*D92,0,IF(N92+H92&gt;D92*2.5,25,IF(N92+H92&gt;D92*2,50,IF(N92+H92&gt;D92*1.5,75,100)))),0)</f>
        <v>0</v>
      </c>
      <c r="P92" s="45"/>
      <c r="Q92" s="42"/>
      <c r="R92" s="42"/>
      <c r="S92" s="45"/>
      <c r="T92" s="45"/>
      <c r="U92" s="42"/>
      <c r="V92" s="88">
        <v>0</v>
      </c>
      <c r="W92" s="88"/>
    </row>
    <row r="93" spans="1:23" ht="39.950000000000003" customHeight="1" x14ac:dyDescent="0.25">
      <c r="A93" s="49" t="s">
        <v>387</v>
      </c>
      <c r="B93" s="49" t="s">
        <v>80</v>
      </c>
      <c r="C93" s="49"/>
      <c r="D93" s="32">
        <f t="shared" si="32"/>
        <v>0</v>
      </c>
      <c r="E93" s="42"/>
      <c r="F93" s="37">
        <f t="shared" si="39"/>
        <v>1</v>
      </c>
      <c r="G93" s="42"/>
      <c r="H93" s="45"/>
      <c r="I93" s="86">
        <f t="shared" si="40"/>
        <v>0</v>
      </c>
      <c r="J93" s="48"/>
      <c r="K93" s="87">
        <f t="shared" si="35"/>
        <v>0</v>
      </c>
      <c r="L93" s="42"/>
      <c r="M93" s="42"/>
      <c r="N93" s="45"/>
      <c r="O93" s="88">
        <f t="shared" si="42"/>
        <v>0</v>
      </c>
      <c r="P93" s="45"/>
      <c r="Q93" s="42"/>
      <c r="R93" s="42"/>
      <c r="S93" s="45"/>
      <c r="T93" s="45"/>
      <c r="U93" s="42"/>
      <c r="V93" s="88">
        <v>0</v>
      </c>
      <c r="W93" s="88"/>
    </row>
    <row r="94" spans="1:23" ht="39.950000000000003" customHeight="1" x14ac:dyDescent="0.25">
      <c r="A94" s="49" t="s">
        <v>388</v>
      </c>
      <c r="B94" s="49" t="s">
        <v>80</v>
      </c>
      <c r="C94" s="49" t="s">
        <v>389</v>
      </c>
      <c r="D94" s="32">
        <f t="shared" si="32"/>
        <v>0</v>
      </c>
      <c r="E94" s="42"/>
      <c r="F94" s="37">
        <f t="shared" si="39"/>
        <v>1</v>
      </c>
      <c r="G94" s="42"/>
      <c r="H94" s="45"/>
      <c r="I94" s="86">
        <f t="shared" si="40"/>
        <v>0</v>
      </c>
      <c r="J94" s="48"/>
      <c r="K94" s="87">
        <f t="shared" si="35"/>
        <v>0</v>
      </c>
      <c r="L94" s="42"/>
      <c r="M94" s="42"/>
      <c r="N94" s="45"/>
      <c r="O94" s="88">
        <f>IF(N94&lt;&gt;0,IF(N94+H94&gt;3*D94,0,IF(N94+H94&gt;D94*2.5,25,IF(N94+H94&gt;D94*2,50,IF(N94+H94&gt;D94*1.5,75,100)))),0)</f>
        <v>0</v>
      </c>
      <c r="P94" s="45"/>
      <c r="Q94" s="42"/>
      <c r="R94" s="42"/>
      <c r="S94" s="45"/>
      <c r="T94" s="45"/>
      <c r="U94" s="42"/>
      <c r="V94" s="88">
        <v>0</v>
      </c>
      <c r="W94" s="88"/>
    </row>
    <row r="95" spans="1:23" ht="39.950000000000003" customHeight="1" x14ac:dyDescent="0.25">
      <c r="A95" s="49" t="s">
        <v>390</v>
      </c>
      <c r="B95" s="49" t="s">
        <v>80</v>
      </c>
      <c r="C95" s="49"/>
      <c r="D95" s="32">
        <f t="shared" si="32"/>
        <v>0</v>
      </c>
      <c r="E95" s="42"/>
      <c r="F95" s="37">
        <f t="shared" si="39"/>
        <v>1</v>
      </c>
      <c r="G95" s="42"/>
      <c r="H95" s="45"/>
      <c r="I95" s="86">
        <f t="shared" si="40"/>
        <v>0</v>
      </c>
      <c r="J95" s="48"/>
      <c r="K95" s="87">
        <f t="shared" si="35"/>
        <v>0</v>
      </c>
      <c r="L95" s="42"/>
      <c r="M95" s="42"/>
      <c r="N95" s="45"/>
      <c r="O95" s="88">
        <f t="shared" ref="O95:O96" si="43">IF(N95&lt;&gt;0,IF(N95+H95&gt;3*D95,0,IF(N95+H95&gt;D95*2.5,25,IF(N95+H95&gt;D95*2,50,IF(N95+H95&gt;D95*1.5,75,100)))),0)</f>
        <v>0</v>
      </c>
      <c r="P95" s="45"/>
      <c r="Q95" s="42"/>
      <c r="R95" s="42"/>
      <c r="S95" s="45"/>
      <c r="T95" s="45"/>
      <c r="U95" s="42"/>
      <c r="V95" s="88">
        <v>0</v>
      </c>
      <c r="W95" s="88"/>
    </row>
    <row r="96" spans="1:23" ht="39.950000000000003" customHeight="1" x14ac:dyDescent="0.25">
      <c r="A96" s="49" t="s">
        <v>391</v>
      </c>
      <c r="B96" s="49" t="s">
        <v>80</v>
      </c>
      <c r="C96" s="49"/>
      <c r="D96" s="32">
        <f t="shared" si="32"/>
        <v>0</v>
      </c>
      <c r="E96" s="42"/>
      <c r="F96" s="37">
        <f t="shared" si="39"/>
        <v>1</v>
      </c>
      <c r="G96" s="42"/>
      <c r="H96" s="45"/>
      <c r="I96" s="86">
        <f t="shared" si="40"/>
        <v>0</v>
      </c>
      <c r="J96" s="48"/>
      <c r="K96" s="87">
        <f t="shared" si="35"/>
        <v>0</v>
      </c>
      <c r="L96" s="42"/>
      <c r="M96" s="42"/>
      <c r="N96" s="45"/>
      <c r="O96" s="88">
        <f t="shared" si="43"/>
        <v>0</v>
      </c>
      <c r="P96" s="45"/>
      <c r="Q96" s="42"/>
      <c r="R96" s="42"/>
      <c r="S96" s="45"/>
      <c r="T96" s="45"/>
      <c r="U96" s="42"/>
      <c r="V96" s="88">
        <v>0</v>
      </c>
      <c r="W96" s="88"/>
    </row>
    <row r="97" spans="1:23" ht="39.950000000000003" customHeight="1" x14ac:dyDescent="0.25">
      <c r="A97" s="49" t="s">
        <v>392</v>
      </c>
      <c r="B97" s="49" t="s">
        <v>56</v>
      </c>
      <c r="C97" s="49"/>
      <c r="D97" s="32">
        <f t="shared" si="32"/>
        <v>1</v>
      </c>
      <c r="E97" s="42"/>
      <c r="F97" s="37">
        <f t="shared" si="39"/>
        <v>1</v>
      </c>
      <c r="G97" s="42"/>
      <c r="H97" s="45"/>
      <c r="I97" s="86">
        <f t="shared" si="40"/>
        <v>0</v>
      </c>
      <c r="J97" s="48"/>
      <c r="K97" s="87">
        <f t="shared" si="35"/>
        <v>0</v>
      </c>
      <c r="L97" s="42"/>
      <c r="M97" s="42"/>
      <c r="N97" s="45"/>
      <c r="O97" s="88">
        <f>IF(N97&lt;&gt;0,IF(N97+H97&gt;3*D97,0,IF(N97+H97&gt;D97*2.5,25,IF(N97+H97&gt;D97*2,50,IF(N97+H97&gt;D97*1.5,75,100)))),0)</f>
        <v>0</v>
      </c>
      <c r="P97" s="45"/>
      <c r="Q97" s="42"/>
      <c r="R97" s="42"/>
      <c r="S97" s="45"/>
      <c r="T97" s="45"/>
      <c r="U97" s="42"/>
      <c r="V97" s="88">
        <v>0</v>
      </c>
      <c r="W97" s="88"/>
    </row>
    <row r="98" spans="1:23" ht="39.950000000000003" customHeight="1" x14ac:dyDescent="0.25">
      <c r="A98" s="49" t="s">
        <v>393</v>
      </c>
      <c r="B98" s="49" t="s">
        <v>319</v>
      </c>
      <c r="C98" s="49" t="s">
        <v>366</v>
      </c>
      <c r="D98" s="32">
        <f t="shared" si="32"/>
        <v>1</v>
      </c>
      <c r="E98" s="42"/>
      <c r="F98" s="37">
        <f t="shared" si="39"/>
        <v>1</v>
      </c>
      <c r="G98" s="42"/>
      <c r="H98" s="45"/>
      <c r="I98" s="86">
        <f t="shared" si="40"/>
        <v>0</v>
      </c>
      <c r="J98" s="48"/>
      <c r="K98" s="87">
        <f t="shared" si="35"/>
        <v>0</v>
      </c>
      <c r="L98" s="42"/>
      <c r="M98" s="42"/>
      <c r="N98" s="45"/>
      <c r="O98" s="88">
        <f t="shared" ref="O98:O99" si="44">IF(N98&lt;&gt;0,IF(N98+H98&gt;3*D98,0,IF(N98+H98&gt;D98*2.5,25,IF(N98+H98&gt;D98*2,50,IF(N98+H98&gt;D98*1.5,75,100)))),0)</f>
        <v>0</v>
      </c>
      <c r="P98" s="45"/>
      <c r="Q98" s="42"/>
      <c r="R98" s="42"/>
      <c r="S98" s="45"/>
      <c r="T98" s="45"/>
      <c r="U98" s="42"/>
      <c r="V98" s="88">
        <v>0</v>
      </c>
      <c r="W98" s="88"/>
    </row>
    <row r="99" spans="1:23" ht="39.950000000000003" customHeight="1" x14ac:dyDescent="0.25">
      <c r="A99" s="49" t="s">
        <v>394</v>
      </c>
      <c r="B99" s="49" t="s">
        <v>80</v>
      </c>
      <c r="C99" s="49" t="s">
        <v>395</v>
      </c>
      <c r="D99" s="32">
        <f t="shared" si="32"/>
        <v>0</v>
      </c>
      <c r="E99" s="42"/>
      <c r="F99" s="37">
        <f t="shared" si="39"/>
        <v>1</v>
      </c>
      <c r="G99" s="42"/>
      <c r="H99" s="45"/>
      <c r="I99" s="86">
        <f t="shared" si="40"/>
        <v>0</v>
      </c>
      <c r="J99" s="48"/>
      <c r="K99" s="87">
        <f t="shared" si="35"/>
        <v>0</v>
      </c>
      <c r="L99" s="42"/>
      <c r="M99" s="42"/>
      <c r="N99" s="45"/>
      <c r="O99" s="88">
        <f t="shared" si="44"/>
        <v>0</v>
      </c>
      <c r="P99" s="45"/>
      <c r="Q99" s="42"/>
      <c r="R99" s="42"/>
      <c r="S99" s="45"/>
      <c r="T99" s="45"/>
      <c r="U99" s="42"/>
      <c r="V99" s="88">
        <v>0</v>
      </c>
      <c r="W99" s="88"/>
    </row>
    <row r="100" spans="1:23" ht="39.950000000000003" customHeight="1" x14ac:dyDescent="0.25">
      <c r="A100" s="49" t="s">
        <v>396</v>
      </c>
      <c r="B100" s="49" t="s">
        <v>58</v>
      </c>
      <c r="C100" s="49" t="s">
        <v>397</v>
      </c>
      <c r="D100" s="32">
        <f t="shared" si="32"/>
        <v>0</v>
      </c>
      <c r="E100" s="42"/>
      <c r="F100" s="37">
        <f t="shared" si="39"/>
        <v>1</v>
      </c>
      <c r="G100" s="42"/>
      <c r="H100" s="45"/>
      <c r="I100" s="86">
        <f t="shared" si="40"/>
        <v>0</v>
      </c>
      <c r="J100" s="48"/>
      <c r="K100" s="87">
        <f t="shared" si="35"/>
        <v>0</v>
      </c>
      <c r="L100" s="42"/>
      <c r="M100" s="42"/>
      <c r="N100" s="45"/>
      <c r="O100" s="88">
        <f>IF(N100&lt;&gt;0,IF(N100+H100&gt;3*D100,0,IF(N100+H100&gt;D100*2.5,25,IF(N100+H100&gt;D100*2,50,IF(N100+H100&gt;D100*1.5,75,100)))),0)</f>
        <v>0</v>
      </c>
      <c r="P100" s="45"/>
      <c r="Q100" s="42"/>
      <c r="R100" s="42"/>
      <c r="S100" s="45"/>
      <c r="T100" s="45"/>
      <c r="U100" s="42"/>
      <c r="V100" s="88">
        <v>0</v>
      </c>
      <c r="W100" s="88"/>
    </row>
    <row r="101" spans="1:23" ht="39.950000000000003" customHeight="1" x14ac:dyDescent="0.25">
      <c r="A101" s="49" t="s">
        <v>398</v>
      </c>
      <c r="B101" s="49" t="s">
        <v>80</v>
      </c>
      <c r="C101" s="49" t="s">
        <v>399</v>
      </c>
      <c r="D101" s="32">
        <f t="shared" si="32"/>
        <v>0</v>
      </c>
      <c r="E101" s="42"/>
      <c r="F101" s="37">
        <f t="shared" si="39"/>
        <v>1</v>
      </c>
      <c r="G101" s="42"/>
      <c r="H101" s="45"/>
      <c r="I101" s="86">
        <f t="shared" si="40"/>
        <v>0</v>
      </c>
      <c r="J101" s="48"/>
      <c r="K101" s="87">
        <f t="shared" si="35"/>
        <v>0</v>
      </c>
      <c r="L101" s="42"/>
      <c r="M101" s="42"/>
      <c r="N101" s="45"/>
      <c r="O101" s="88">
        <f t="shared" ref="O101:O106" si="45">IF(N101&lt;&gt;0,IF(N101+H101&gt;3*D101,0,IF(N101+H101&gt;D101*2.5,25,IF(N101+H101&gt;D101*2,50,IF(N101+H101&gt;D101*1.5,75,100)))),0)</f>
        <v>0</v>
      </c>
      <c r="P101" s="45"/>
      <c r="Q101" s="42"/>
      <c r="R101" s="42"/>
      <c r="S101" s="45"/>
      <c r="T101" s="45"/>
      <c r="U101" s="42"/>
      <c r="V101" s="88">
        <v>0</v>
      </c>
      <c r="W101" s="88"/>
    </row>
    <row r="102" spans="1:23" ht="39.950000000000003" customHeight="1" x14ac:dyDescent="0.25">
      <c r="A102" s="49" t="s">
        <v>400</v>
      </c>
      <c r="B102" s="49" t="s">
        <v>80</v>
      </c>
      <c r="C102" s="49"/>
      <c r="D102" s="32">
        <f t="shared" si="32"/>
        <v>0</v>
      </c>
      <c r="E102" s="42"/>
      <c r="F102" s="37">
        <f t="shared" si="39"/>
        <v>1</v>
      </c>
      <c r="G102" s="42"/>
      <c r="H102" s="45"/>
      <c r="I102" s="86">
        <f t="shared" si="40"/>
        <v>0</v>
      </c>
      <c r="J102" s="48"/>
      <c r="K102" s="87">
        <f t="shared" si="35"/>
        <v>0</v>
      </c>
      <c r="L102" s="42"/>
      <c r="M102" s="42"/>
      <c r="N102" s="45"/>
      <c r="O102" s="88">
        <f t="shared" si="45"/>
        <v>0</v>
      </c>
      <c r="P102" s="45"/>
      <c r="Q102" s="42"/>
      <c r="R102" s="42"/>
      <c r="S102" s="45"/>
      <c r="T102" s="45"/>
      <c r="U102" s="42"/>
      <c r="V102" s="88">
        <v>0</v>
      </c>
      <c r="W102" s="88"/>
    </row>
    <row r="103" spans="1:23" ht="39.950000000000003" customHeight="1" x14ac:dyDescent="0.25">
      <c r="A103" s="49" t="s">
        <v>401</v>
      </c>
      <c r="B103" s="49" t="s">
        <v>80</v>
      </c>
      <c r="C103" s="49"/>
      <c r="D103" s="32">
        <f t="shared" si="32"/>
        <v>0</v>
      </c>
      <c r="E103" s="42"/>
      <c r="F103" s="37">
        <f t="shared" si="39"/>
        <v>1</v>
      </c>
      <c r="G103" s="42"/>
      <c r="H103" s="45"/>
      <c r="I103" s="86">
        <f t="shared" si="40"/>
        <v>0</v>
      </c>
      <c r="J103" s="48"/>
      <c r="K103" s="87">
        <f t="shared" si="35"/>
        <v>0</v>
      </c>
      <c r="L103" s="42"/>
      <c r="M103" s="42"/>
      <c r="N103" s="45"/>
      <c r="O103" s="88">
        <f t="shared" si="45"/>
        <v>0</v>
      </c>
      <c r="P103" s="45"/>
      <c r="Q103" s="42"/>
      <c r="R103" s="42"/>
      <c r="S103" s="45"/>
      <c r="T103" s="45"/>
      <c r="U103" s="42"/>
      <c r="V103" s="88">
        <v>0</v>
      </c>
      <c r="W103" s="88"/>
    </row>
    <row r="104" spans="1:23" ht="39.950000000000003" customHeight="1" x14ac:dyDescent="0.25">
      <c r="A104" s="49" t="s">
        <v>402</v>
      </c>
      <c r="B104" s="49" t="s">
        <v>56</v>
      </c>
      <c r="C104" s="49"/>
      <c r="D104" s="32">
        <f t="shared" si="32"/>
        <v>1</v>
      </c>
      <c r="E104" s="42"/>
      <c r="F104" s="37">
        <f t="shared" si="39"/>
        <v>1</v>
      </c>
      <c r="G104" s="42"/>
      <c r="H104" s="45"/>
      <c r="I104" s="86">
        <f t="shared" si="40"/>
        <v>0</v>
      </c>
      <c r="J104" s="48"/>
      <c r="K104" s="87">
        <f t="shared" si="35"/>
        <v>0</v>
      </c>
      <c r="L104" s="42"/>
      <c r="M104" s="42"/>
      <c r="N104" s="45"/>
      <c r="O104" s="88">
        <f t="shared" si="45"/>
        <v>0</v>
      </c>
      <c r="P104" s="45"/>
      <c r="Q104" s="42"/>
      <c r="R104" s="42"/>
      <c r="S104" s="45"/>
      <c r="T104" s="45"/>
      <c r="U104" s="42"/>
      <c r="V104" s="88">
        <v>0</v>
      </c>
      <c r="W104" s="88"/>
    </row>
    <row r="105" spans="1:23" ht="39.950000000000003" customHeight="1" x14ac:dyDescent="0.25">
      <c r="A105" s="49" t="s">
        <v>403</v>
      </c>
      <c r="B105" s="49" t="s">
        <v>319</v>
      </c>
      <c r="C105" s="49"/>
      <c r="D105" s="32">
        <f t="shared" si="32"/>
        <v>1</v>
      </c>
      <c r="E105" s="42"/>
      <c r="F105" s="37">
        <f t="shared" si="39"/>
        <v>1</v>
      </c>
      <c r="G105" s="42"/>
      <c r="H105" s="45"/>
      <c r="I105" s="86">
        <f t="shared" si="40"/>
        <v>0</v>
      </c>
      <c r="J105" s="48"/>
      <c r="K105" s="87">
        <f t="shared" ref="K105:K106" si="46">IF(J105&lt;&gt;0,IF(J105&lt;2017,1,0),0)</f>
        <v>0</v>
      </c>
      <c r="L105" s="42"/>
      <c r="M105" s="42"/>
      <c r="N105" s="45"/>
      <c r="O105" s="88">
        <f t="shared" si="45"/>
        <v>0</v>
      </c>
      <c r="P105" s="45"/>
      <c r="Q105" s="42"/>
      <c r="R105" s="42"/>
      <c r="S105" s="45"/>
      <c r="T105" s="45"/>
      <c r="U105" s="42"/>
      <c r="V105" s="88">
        <v>0</v>
      </c>
      <c r="W105" s="88"/>
    </row>
    <row r="106" spans="1:23" ht="39.950000000000003" customHeight="1" x14ac:dyDescent="0.25">
      <c r="A106" s="49" t="s">
        <v>404</v>
      </c>
      <c r="B106" s="49" t="s">
        <v>80</v>
      </c>
      <c r="C106" s="49" t="s">
        <v>341</v>
      </c>
      <c r="D106" s="32">
        <f t="shared" si="32"/>
        <v>0</v>
      </c>
      <c r="E106" s="42"/>
      <c r="F106" s="37">
        <f t="shared" si="39"/>
        <v>1</v>
      </c>
      <c r="G106" s="42"/>
      <c r="H106" s="45"/>
      <c r="I106" s="86">
        <f t="shared" si="40"/>
        <v>0</v>
      </c>
      <c r="J106" s="48"/>
      <c r="K106" s="87">
        <f t="shared" si="46"/>
        <v>0</v>
      </c>
      <c r="L106" s="42"/>
      <c r="M106" s="42"/>
      <c r="N106" s="45"/>
      <c r="O106" s="88">
        <f t="shared" si="45"/>
        <v>0</v>
      </c>
      <c r="P106" s="45"/>
      <c r="Q106" s="42"/>
      <c r="R106" s="42"/>
      <c r="S106" s="45"/>
      <c r="T106" s="45"/>
      <c r="U106" s="42"/>
      <c r="V106" s="88">
        <v>0</v>
      </c>
      <c r="W106" s="88"/>
    </row>
    <row r="107" spans="1:23" x14ac:dyDescent="0.25">
      <c r="E107" s="93"/>
      <c r="G107" s="93"/>
      <c r="H107" s="94"/>
      <c r="J107" s="95"/>
      <c r="L107" s="93"/>
      <c r="M107" s="93"/>
      <c r="N107" s="94"/>
      <c r="P107" s="94"/>
      <c r="Q107" s="93"/>
      <c r="R107" s="93"/>
      <c r="S107" s="94"/>
      <c r="T107" s="94"/>
      <c r="U107" s="93"/>
    </row>
  </sheetData>
  <sheetProtection algorithmName="SHA-512" hashValue="sHSqs1Nv7L6T7sGsJr1AWUkpBhQ7a29pTPIxNH5hXO09baCMGnbe/ga1d40ZIpMv0mg0xNfYwrRNAAutCNvBIw==" saltValue="eME0NHQJx5kNcLNLuPqW5g=="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4D89CF-F6C3-4196-B9A4-133C549DBD61}">
          <x14:formula1>
            <xm:f>lista!$A$2:$A$6</xm:f>
          </x14:formula1>
          <xm:sqref>V11:V38 V40:V55 V57:V106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543F-D25D-4B97-B947-A5905678971C}">
  <dimension ref="A1:W120"/>
  <sheetViews>
    <sheetView showGridLines="0" zoomScaleNormal="100" zoomScaleSheetLayoutView="100" workbookViewId="0">
      <pane ySplit="8" topLeftCell="A9" activePane="bottomLeft" state="frozen"/>
      <selection pane="bottomLeft" activeCell="E11" sqref="E11:E119"/>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405</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AVERAGE(F9,F100,F106)</f>
        <v>100</v>
      </c>
      <c r="H6" s="75"/>
      <c r="I6" s="21">
        <f>AVERAGE(I9,I100,I106)</f>
        <v>0</v>
      </c>
      <c r="J6" s="76"/>
      <c r="K6" s="21">
        <f>AVERAGE(K9,K100,K106)</f>
        <v>0</v>
      </c>
      <c r="N6" s="75"/>
      <c r="O6" s="21">
        <f>AVERAGE(O9,O100,O106)</f>
        <v>0</v>
      </c>
      <c r="P6" s="77">
        <f>SUM(P9:P119)</f>
        <v>0</v>
      </c>
      <c r="S6" s="75"/>
      <c r="T6" s="78">
        <f>SUM(T9:T119)</f>
        <v>0</v>
      </c>
      <c r="V6" s="21">
        <f>AVERAGE(V9,V100,V106)</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406</v>
      </c>
      <c r="B9" s="133"/>
      <c r="C9" s="133"/>
      <c r="D9" s="39">
        <f>+D10+D21+D26</f>
        <v>100</v>
      </c>
      <c r="E9" s="40"/>
      <c r="F9" s="39">
        <f>+F10+F21+F26</f>
        <v>100</v>
      </c>
      <c r="G9" s="40"/>
      <c r="H9" s="43"/>
      <c r="I9" s="39">
        <f>+I10+I21+I26</f>
        <v>0</v>
      </c>
      <c r="J9" s="46"/>
      <c r="K9" s="39">
        <f>+K10+K21+K26</f>
        <v>0</v>
      </c>
      <c r="L9" s="40"/>
      <c r="M9" s="40"/>
      <c r="N9" s="43"/>
      <c r="O9" s="27">
        <f>AVERAGE(O10,O21,O26)</f>
        <v>0</v>
      </c>
      <c r="P9" s="43"/>
      <c r="Q9" s="40"/>
      <c r="R9" s="40"/>
      <c r="S9" s="43"/>
      <c r="T9" s="43"/>
      <c r="U9" s="40"/>
      <c r="V9" s="27">
        <f>AVERAGE(V10,V21,V26)</f>
        <v>0</v>
      </c>
      <c r="W9" s="27"/>
    </row>
    <row r="10" spans="1:23" ht="39.950000000000003" customHeight="1" x14ac:dyDescent="0.25">
      <c r="A10" s="23" t="s">
        <v>52</v>
      </c>
      <c r="B10" s="23" t="s">
        <v>53</v>
      </c>
      <c r="C10" s="23" t="s">
        <v>54</v>
      </c>
      <c r="D10" s="36">
        <f>40*100/65</f>
        <v>61.53846153846154</v>
      </c>
      <c r="E10" s="41"/>
      <c r="F10" s="28">
        <f>(AVERAGE(F11:F20)*$D$10)</f>
        <v>61.53846153846154</v>
      </c>
      <c r="G10" s="41"/>
      <c r="H10" s="44"/>
      <c r="I10" s="28">
        <f>(AVERAGE(I11:I20)*$D$10)</f>
        <v>0</v>
      </c>
      <c r="J10" s="47"/>
      <c r="K10" s="28">
        <f>(AVERAGE(K11:K20)*$D$10)</f>
        <v>0</v>
      </c>
      <c r="L10" s="41"/>
      <c r="M10" s="41"/>
      <c r="N10" s="44"/>
      <c r="O10" s="28">
        <f>AVERAGE(O11:O20)</f>
        <v>0</v>
      </c>
      <c r="P10" s="44"/>
      <c r="Q10" s="41"/>
      <c r="R10" s="41"/>
      <c r="S10" s="44"/>
      <c r="T10" s="44"/>
      <c r="U10" s="41"/>
      <c r="V10" s="28">
        <f>AVERAGE(V11:V20)</f>
        <v>0</v>
      </c>
      <c r="W10" s="28"/>
    </row>
    <row r="11" spans="1:23" ht="39.950000000000003" customHeight="1" x14ac:dyDescent="0.25">
      <c r="A11" s="49" t="s">
        <v>407</v>
      </c>
      <c r="B11" s="49" t="s">
        <v>80</v>
      </c>
      <c r="C11" s="49" t="s">
        <v>408</v>
      </c>
      <c r="D11" s="32">
        <f>IF(B11="I",$F$2,IF(B11="G/2",$F$2/2,IF(B11="G/5",$F$2/5,IF(B11="G/10",$F$2/10,1))))</f>
        <v>0</v>
      </c>
      <c r="E11" s="42"/>
      <c r="F11" s="37">
        <f t="shared" ref="F11:F20" si="0">IF(H11&lt;&gt;0,0,1)</f>
        <v>1</v>
      </c>
      <c r="G11" s="42"/>
      <c r="H11" s="45"/>
      <c r="I11" s="86">
        <f t="shared" ref="I11:I20" si="1">IF(H11&lt;&gt;0,IF(H11&lt;D11,1,0),0)</f>
        <v>0</v>
      </c>
      <c r="J11" s="48"/>
      <c r="K11" s="87">
        <f t="shared" ref="K11:K20"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409</v>
      </c>
      <c r="B12" s="49" t="s">
        <v>56</v>
      </c>
      <c r="C12" s="49" t="s">
        <v>410</v>
      </c>
      <c r="D12" s="32">
        <f t="shared" ref="D12:D99"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295</v>
      </c>
      <c r="B13" s="49" t="s">
        <v>56</v>
      </c>
      <c r="C13" s="49" t="s">
        <v>411</v>
      </c>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412</v>
      </c>
      <c r="B14" s="49" t="s">
        <v>56</v>
      </c>
      <c r="C14" s="49" t="s">
        <v>413</v>
      </c>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414</v>
      </c>
      <c r="B15" s="49" t="s">
        <v>56</v>
      </c>
      <c r="C15" s="49" t="s">
        <v>415</v>
      </c>
      <c r="D15" s="32">
        <f t="shared" ref="D15:D16" si="5">IF(B15="I",$F$2,IF(B15="G/2",$F$2/2,IF(B15="G/5",$F$2/5,IF(B15="G/10",$F$2/10,1))))</f>
        <v>1</v>
      </c>
      <c r="E15" s="42"/>
      <c r="F15" s="37">
        <f t="shared" ref="F15:F16" si="6">IF(H15&lt;&gt;0,0,1)</f>
        <v>1</v>
      </c>
      <c r="G15" s="42"/>
      <c r="H15" s="45"/>
      <c r="I15" s="86">
        <f t="shared" ref="I15:I16" si="7">IF(H15&lt;&gt;0,IF(H15&lt;D15,1,0),0)</f>
        <v>0</v>
      </c>
      <c r="J15" s="48"/>
      <c r="K15" s="87">
        <f t="shared" si="2"/>
        <v>0</v>
      </c>
      <c r="L15" s="42"/>
      <c r="M15" s="42"/>
      <c r="N15" s="45"/>
      <c r="O15" s="88">
        <f t="shared" ref="O15:O16" si="8">IF(N15&lt;&gt;0,IF(N15+H15&gt;3*D15,0,IF(N15+H15&gt;D15*2.5,25,IF(N15+H15&gt;D15*2,50,IF(N15+H15&gt;D15*1.5,75,100)))),0)</f>
        <v>0</v>
      </c>
      <c r="P15" s="45"/>
      <c r="Q15" s="42"/>
      <c r="R15" s="42"/>
      <c r="S15" s="45"/>
      <c r="T15" s="45"/>
      <c r="U15" s="42"/>
      <c r="V15" s="88">
        <v>0</v>
      </c>
      <c r="W15" s="88"/>
    </row>
    <row r="16" spans="1:23" ht="39.950000000000003" customHeight="1" x14ac:dyDescent="0.25">
      <c r="A16" s="49" t="s">
        <v>416</v>
      </c>
      <c r="B16" s="49" t="s">
        <v>56</v>
      </c>
      <c r="C16" s="49"/>
      <c r="D16" s="32">
        <f t="shared" si="5"/>
        <v>1</v>
      </c>
      <c r="E16" s="42"/>
      <c r="F16" s="37">
        <f t="shared" si="6"/>
        <v>1</v>
      </c>
      <c r="G16" s="42"/>
      <c r="H16" s="45"/>
      <c r="I16" s="86">
        <f t="shared" si="7"/>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417</v>
      </c>
      <c r="B17" s="49" t="s">
        <v>80</v>
      </c>
      <c r="C17" s="49" t="s">
        <v>418</v>
      </c>
      <c r="D17" s="32">
        <f t="shared" si="3"/>
        <v>0</v>
      </c>
      <c r="E17" s="42"/>
      <c r="F17" s="37">
        <f t="shared" si="0"/>
        <v>1</v>
      </c>
      <c r="G17" s="42"/>
      <c r="H17" s="45"/>
      <c r="I17" s="86">
        <f t="shared" si="1"/>
        <v>0</v>
      </c>
      <c r="J17" s="48"/>
      <c r="K17" s="87">
        <f t="shared" si="2"/>
        <v>0</v>
      </c>
      <c r="L17" s="42"/>
      <c r="M17" s="42"/>
      <c r="N17" s="45"/>
      <c r="O17" s="88">
        <f t="shared" ref="O17:O18" si="9">IF(N17&lt;&gt;0,IF(N17+H17&gt;3*D17,0,IF(N17+H17&gt;D17*2.5,25,IF(N17+H17&gt;D17*2,50,IF(N17+H17&gt;D17*1.5,75,100)))),0)</f>
        <v>0</v>
      </c>
      <c r="P17" s="45"/>
      <c r="Q17" s="42"/>
      <c r="R17" s="42"/>
      <c r="S17" s="45"/>
      <c r="T17" s="45"/>
      <c r="U17" s="42"/>
      <c r="V17" s="88">
        <v>0</v>
      </c>
      <c r="W17" s="88"/>
    </row>
    <row r="18" spans="1:23" ht="39.950000000000003" customHeight="1" x14ac:dyDescent="0.25">
      <c r="A18" s="49" t="s">
        <v>419</v>
      </c>
      <c r="B18" s="49" t="s">
        <v>56</v>
      </c>
      <c r="C18" s="49" t="s">
        <v>420</v>
      </c>
      <c r="D18" s="32">
        <f t="shared" si="3"/>
        <v>1</v>
      </c>
      <c r="E18" s="42"/>
      <c r="F18" s="37">
        <f t="shared" si="0"/>
        <v>1</v>
      </c>
      <c r="G18" s="42"/>
      <c r="H18" s="45"/>
      <c r="I18" s="86">
        <f t="shared" si="1"/>
        <v>0</v>
      </c>
      <c r="J18" s="48"/>
      <c r="K18" s="87">
        <f t="shared" si="2"/>
        <v>0</v>
      </c>
      <c r="L18" s="42"/>
      <c r="M18" s="42"/>
      <c r="N18" s="45"/>
      <c r="O18" s="88">
        <f t="shared" si="9"/>
        <v>0</v>
      </c>
      <c r="P18" s="45"/>
      <c r="Q18" s="42"/>
      <c r="R18" s="42"/>
      <c r="S18" s="45"/>
      <c r="T18" s="45"/>
      <c r="U18" s="42"/>
      <c r="V18" s="88">
        <v>0</v>
      </c>
      <c r="W18" s="88"/>
    </row>
    <row r="19" spans="1:23" ht="39.950000000000003" customHeight="1" x14ac:dyDescent="0.25">
      <c r="A19" s="49" t="s">
        <v>421</v>
      </c>
      <c r="B19" s="49" t="s">
        <v>56</v>
      </c>
      <c r="C19" s="49" t="s">
        <v>422</v>
      </c>
      <c r="D19" s="32">
        <f>IF(B19="I",$F$2,IF(B19="G/2",$F$2/2,IF(B19="G/5",$F$2/5,IF(B19="G/10",$F$2/10,1))))</f>
        <v>1</v>
      </c>
      <c r="E19" s="42"/>
      <c r="F19" s="37">
        <f t="shared" si="0"/>
        <v>1</v>
      </c>
      <c r="G19" s="42"/>
      <c r="H19" s="45"/>
      <c r="I19" s="86">
        <f t="shared" si="1"/>
        <v>0</v>
      </c>
      <c r="J19" s="48"/>
      <c r="K19" s="87">
        <f t="shared" si="2"/>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423</v>
      </c>
      <c r="B20" s="49" t="s">
        <v>56</v>
      </c>
      <c r="C20" s="49"/>
      <c r="D20" s="32">
        <f t="shared" si="3"/>
        <v>1</v>
      </c>
      <c r="E20" s="42"/>
      <c r="F20" s="37">
        <f t="shared" si="0"/>
        <v>1</v>
      </c>
      <c r="G20" s="42"/>
      <c r="H20" s="45"/>
      <c r="I20" s="86">
        <f t="shared" si="1"/>
        <v>0</v>
      </c>
      <c r="J20" s="48"/>
      <c r="K20" s="87">
        <f t="shared" si="2"/>
        <v>0</v>
      </c>
      <c r="L20" s="42"/>
      <c r="M20" s="42"/>
      <c r="N20" s="45"/>
      <c r="O20" s="88">
        <f t="shared" ref="O20" si="10">IF(N20&lt;&gt;0,IF(N20+H20&gt;3*D20,0,IF(N20+H20&gt;D20*2.5,25,IF(N20+H20&gt;D20*2,50,IF(N20+H20&gt;D20*1.5,75,100)))),0)</f>
        <v>0</v>
      </c>
      <c r="P20" s="45"/>
      <c r="Q20" s="42"/>
      <c r="R20" s="42"/>
      <c r="S20" s="45"/>
      <c r="T20" s="45"/>
      <c r="U20" s="42"/>
      <c r="V20" s="88">
        <v>0</v>
      </c>
      <c r="W20" s="88"/>
    </row>
    <row r="21" spans="1:23" ht="39.950000000000003" customHeight="1" x14ac:dyDescent="0.25">
      <c r="A21" s="23" t="s">
        <v>72</v>
      </c>
      <c r="B21" s="23" t="s">
        <v>53</v>
      </c>
      <c r="C21" s="23" t="s">
        <v>54</v>
      </c>
      <c r="D21" s="36">
        <f>15*100/65</f>
        <v>23.076923076923077</v>
      </c>
      <c r="E21" s="41"/>
      <c r="F21" s="28">
        <f>(AVERAGE(F22:F25)*$D$21)</f>
        <v>23.076923076923077</v>
      </c>
      <c r="G21" s="41"/>
      <c r="H21" s="44"/>
      <c r="I21" s="28">
        <f>(AVERAGE(I22:I25)*$D$21)</f>
        <v>0</v>
      </c>
      <c r="J21" s="47"/>
      <c r="K21" s="28">
        <f>(AVERAGE(K22:K25)*$D$21)</f>
        <v>0</v>
      </c>
      <c r="L21" s="41"/>
      <c r="M21" s="41"/>
      <c r="N21" s="44"/>
      <c r="O21" s="28">
        <f>AVERAGE(O22:O25)</f>
        <v>0</v>
      </c>
      <c r="P21" s="44"/>
      <c r="Q21" s="41"/>
      <c r="R21" s="41"/>
      <c r="S21" s="44"/>
      <c r="T21" s="44"/>
      <c r="U21" s="41"/>
      <c r="V21" s="28">
        <f>AVERAGE(V22:V25)</f>
        <v>0</v>
      </c>
      <c r="W21" s="28"/>
    </row>
    <row r="22" spans="1:23" ht="39.950000000000003" customHeight="1" x14ac:dyDescent="0.25">
      <c r="A22" s="49" t="s">
        <v>424</v>
      </c>
      <c r="B22" s="49" t="s">
        <v>80</v>
      </c>
      <c r="C22" s="49" t="s">
        <v>425</v>
      </c>
      <c r="D22" s="32">
        <f t="shared" si="3"/>
        <v>0</v>
      </c>
      <c r="E22" s="42"/>
      <c r="F22" s="37">
        <f t="shared" ref="F22:F25" si="11">IF(H22&lt;&gt;0,0,1)</f>
        <v>1</v>
      </c>
      <c r="G22" s="42"/>
      <c r="H22" s="45"/>
      <c r="I22" s="86">
        <f>IF(H22&lt;&gt;0,IF(H22&lt;D22,1,0),0)</f>
        <v>0</v>
      </c>
      <c r="J22" s="48"/>
      <c r="K22" s="87">
        <f>IF(J22&lt;&gt;0,IF(J22&lt;2017,1,0),0)</f>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426</v>
      </c>
      <c r="B23" s="49" t="s">
        <v>80</v>
      </c>
      <c r="C23" s="49"/>
      <c r="D23" s="32">
        <f t="shared" si="3"/>
        <v>0</v>
      </c>
      <c r="E23" s="42"/>
      <c r="F23" s="37">
        <f t="shared" si="11"/>
        <v>1</v>
      </c>
      <c r="G23" s="42"/>
      <c r="H23" s="45"/>
      <c r="I23" s="86">
        <f t="shared" ref="I23:I25" si="12">IF(H23&lt;&gt;0,IF(H23&lt;D23,1,0),0)</f>
        <v>0</v>
      </c>
      <c r="J23" s="48"/>
      <c r="K23" s="87">
        <f t="shared" ref="K23:K25" si="13">IF(J23&lt;&gt;0,IF(J23&lt;2017,1,0),0)</f>
        <v>0</v>
      </c>
      <c r="L23" s="42"/>
      <c r="M23" s="42"/>
      <c r="N23" s="45"/>
      <c r="O23" s="88">
        <f t="shared" ref="O23:O24" si="14">IF(N23&lt;&gt;0,IF(N23+H23&gt;3*D23,0,IF(N23+H23&gt;D23*2.5,25,IF(N23+H23&gt;D23*2,50,IF(N23+H23&gt;D23*1.5,75,100)))),0)</f>
        <v>0</v>
      </c>
      <c r="P23" s="45"/>
      <c r="Q23" s="42"/>
      <c r="R23" s="42"/>
      <c r="S23" s="45"/>
      <c r="T23" s="45"/>
      <c r="U23" s="42"/>
      <c r="V23" s="88">
        <v>0</v>
      </c>
      <c r="W23" s="88"/>
    </row>
    <row r="24" spans="1:23" ht="39.950000000000003" customHeight="1" x14ac:dyDescent="0.25">
      <c r="A24" s="49" t="s">
        <v>221</v>
      </c>
      <c r="B24" s="49" t="s">
        <v>56</v>
      </c>
      <c r="C24" s="49" t="s">
        <v>427</v>
      </c>
      <c r="D24" s="32">
        <f t="shared" si="3"/>
        <v>1</v>
      </c>
      <c r="E24" s="42"/>
      <c r="F24" s="37">
        <f t="shared" si="11"/>
        <v>1</v>
      </c>
      <c r="G24" s="42"/>
      <c r="H24" s="45"/>
      <c r="I24" s="86">
        <f t="shared" si="12"/>
        <v>0</v>
      </c>
      <c r="J24" s="48"/>
      <c r="K24" s="87">
        <f t="shared" si="13"/>
        <v>0</v>
      </c>
      <c r="L24" s="42"/>
      <c r="M24" s="42"/>
      <c r="N24" s="45"/>
      <c r="O24" s="88">
        <f t="shared" si="14"/>
        <v>0</v>
      </c>
      <c r="P24" s="45"/>
      <c r="Q24" s="42"/>
      <c r="R24" s="42"/>
      <c r="S24" s="45"/>
      <c r="T24" s="45"/>
      <c r="U24" s="42"/>
      <c r="V24" s="88">
        <v>0</v>
      </c>
      <c r="W24" s="88"/>
    </row>
    <row r="25" spans="1:23" ht="39.950000000000003" customHeight="1" x14ac:dyDescent="0.25">
      <c r="A25" s="49" t="s">
        <v>428</v>
      </c>
      <c r="B25" s="49" t="s">
        <v>80</v>
      </c>
      <c r="C25" s="49" t="s">
        <v>429</v>
      </c>
      <c r="D25" s="32">
        <f t="shared" si="3"/>
        <v>0</v>
      </c>
      <c r="E25" s="42"/>
      <c r="F25" s="37">
        <f t="shared" si="11"/>
        <v>1</v>
      </c>
      <c r="G25" s="42"/>
      <c r="H25" s="45"/>
      <c r="I25" s="86">
        <f t="shared" si="12"/>
        <v>0</v>
      </c>
      <c r="J25" s="48"/>
      <c r="K25" s="87">
        <f t="shared" si="13"/>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23" t="s">
        <v>430</v>
      </c>
      <c r="B26" s="23" t="s">
        <v>53</v>
      </c>
      <c r="C26" s="23" t="s">
        <v>54</v>
      </c>
      <c r="D26" s="36">
        <f>10*100/65</f>
        <v>15.384615384615385</v>
      </c>
      <c r="E26" s="41"/>
      <c r="F26" s="28">
        <f>(AVERAGE(F27:F99)*$D$26)</f>
        <v>15.384615384615385</v>
      </c>
      <c r="G26" s="41"/>
      <c r="H26" s="44"/>
      <c r="I26" s="28">
        <f>(AVERAGE(I27:I99)*$D$26)</f>
        <v>0</v>
      </c>
      <c r="J26" s="47"/>
      <c r="K26" s="28">
        <f>(AVERAGE(K27:K99)*$D$26)</f>
        <v>0</v>
      </c>
      <c r="L26" s="41"/>
      <c r="M26" s="41"/>
      <c r="N26" s="44"/>
      <c r="O26" s="28">
        <f>AVERAGE(O27:O99)</f>
        <v>0</v>
      </c>
      <c r="P26" s="44"/>
      <c r="Q26" s="41"/>
      <c r="R26" s="41"/>
      <c r="S26" s="44"/>
      <c r="T26" s="44"/>
      <c r="U26" s="41"/>
      <c r="V26" s="28">
        <f>AVERAGE(V27:V99)</f>
        <v>0</v>
      </c>
      <c r="W26" s="28"/>
    </row>
    <row r="27" spans="1:23" ht="39.950000000000003" customHeight="1" x14ac:dyDescent="0.25">
      <c r="A27" s="49" t="s">
        <v>431</v>
      </c>
      <c r="B27" s="49" t="s">
        <v>80</v>
      </c>
      <c r="C27" s="49" t="s">
        <v>395</v>
      </c>
      <c r="D27" s="32">
        <f t="shared" si="3"/>
        <v>0</v>
      </c>
      <c r="E27" s="42"/>
      <c r="F27" s="37">
        <f t="shared" ref="F27:F99" si="15">IF(H27&lt;&gt;0,0,1)</f>
        <v>1</v>
      </c>
      <c r="G27" s="42"/>
      <c r="H27" s="45"/>
      <c r="I27" s="86">
        <f t="shared" ref="I27:I99" si="16">IF(H27&lt;&gt;0,IF(H27&lt;D27,1,0),0)</f>
        <v>0</v>
      </c>
      <c r="J27" s="48"/>
      <c r="K27" s="87">
        <f t="shared" ref="K27:K99" si="17">IF(J27&lt;&gt;0,IF(J27&lt;2017,1,0),0)</f>
        <v>0</v>
      </c>
      <c r="L27" s="42"/>
      <c r="M27" s="42"/>
      <c r="N27" s="45"/>
      <c r="O27" s="88">
        <f t="shared" ref="O27" si="18">IF(N27&lt;&gt;0,IF(N27+H27&gt;3*D27,0,IF(N27+H27&gt;D27*2.5,25,IF(N27+H27&gt;D27*2,50,IF(N27+H27&gt;D27*1.5,75,100)))),0)</f>
        <v>0</v>
      </c>
      <c r="P27" s="45"/>
      <c r="Q27" s="42"/>
      <c r="R27" s="42"/>
      <c r="S27" s="45"/>
      <c r="T27" s="45"/>
      <c r="U27" s="42"/>
      <c r="V27" s="88">
        <v>0</v>
      </c>
      <c r="W27" s="88"/>
    </row>
    <row r="28" spans="1:23" ht="39.950000000000003" customHeight="1" x14ac:dyDescent="0.25">
      <c r="A28" s="49" t="s">
        <v>432</v>
      </c>
      <c r="B28" s="49" t="s">
        <v>56</v>
      </c>
      <c r="C28" s="49"/>
      <c r="D28" s="32">
        <f t="shared" si="3"/>
        <v>1</v>
      </c>
      <c r="E28" s="42"/>
      <c r="F28" s="37">
        <f t="shared" si="15"/>
        <v>1</v>
      </c>
      <c r="G28" s="42"/>
      <c r="H28" s="45"/>
      <c r="I28" s="86">
        <f t="shared" si="16"/>
        <v>0</v>
      </c>
      <c r="J28" s="48"/>
      <c r="K28" s="87">
        <f t="shared" si="17"/>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433</v>
      </c>
      <c r="B29" s="49" t="s">
        <v>80</v>
      </c>
      <c r="C29" s="49"/>
      <c r="D29" s="32">
        <f t="shared" si="3"/>
        <v>0</v>
      </c>
      <c r="E29" s="42"/>
      <c r="F29" s="37">
        <f t="shared" si="15"/>
        <v>1</v>
      </c>
      <c r="G29" s="42"/>
      <c r="H29" s="45"/>
      <c r="I29" s="86">
        <f t="shared" si="16"/>
        <v>0</v>
      </c>
      <c r="J29" s="48"/>
      <c r="K29" s="87">
        <f t="shared" si="17"/>
        <v>0</v>
      </c>
      <c r="L29" s="42"/>
      <c r="M29" s="42"/>
      <c r="N29" s="45"/>
      <c r="O29" s="88">
        <f t="shared" ref="O29:O30" si="19">IF(N29&lt;&gt;0,IF(N29+H29&gt;3*D29,0,IF(N29+H29&gt;D29*2.5,25,IF(N29+H29&gt;D29*2,50,IF(N29+H29&gt;D29*1.5,75,100)))),0)</f>
        <v>0</v>
      </c>
      <c r="P29" s="45"/>
      <c r="Q29" s="42"/>
      <c r="R29" s="42"/>
      <c r="S29" s="45"/>
      <c r="T29" s="45"/>
      <c r="U29" s="42"/>
      <c r="V29" s="88">
        <v>0</v>
      </c>
      <c r="W29" s="88"/>
    </row>
    <row r="30" spans="1:23" ht="39.950000000000003" customHeight="1" x14ac:dyDescent="0.25">
      <c r="A30" s="49" t="s">
        <v>434</v>
      </c>
      <c r="B30" s="49" t="s">
        <v>56</v>
      </c>
      <c r="C30" s="49"/>
      <c r="D30" s="32">
        <f t="shared" si="3"/>
        <v>1</v>
      </c>
      <c r="E30" s="42"/>
      <c r="F30" s="37">
        <f t="shared" si="15"/>
        <v>1</v>
      </c>
      <c r="G30" s="42"/>
      <c r="H30" s="45"/>
      <c r="I30" s="86">
        <f t="shared" si="16"/>
        <v>0</v>
      </c>
      <c r="J30" s="48"/>
      <c r="K30" s="87">
        <f t="shared" si="17"/>
        <v>0</v>
      </c>
      <c r="L30" s="42"/>
      <c r="M30" s="42"/>
      <c r="N30" s="45"/>
      <c r="O30" s="88">
        <f t="shared" si="19"/>
        <v>0</v>
      </c>
      <c r="P30" s="45"/>
      <c r="Q30" s="42"/>
      <c r="R30" s="42"/>
      <c r="S30" s="45"/>
      <c r="T30" s="45"/>
      <c r="U30" s="42"/>
      <c r="V30" s="88">
        <v>0</v>
      </c>
      <c r="W30" s="88"/>
    </row>
    <row r="31" spans="1:23" ht="39.950000000000003" customHeight="1" x14ac:dyDescent="0.25">
      <c r="A31" s="49" t="s">
        <v>435</v>
      </c>
      <c r="B31" s="49" t="s">
        <v>80</v>
      </c>
      <c r="C31" s="49"/>
      <c r="D31" s="32">
        <f t="shared" si="3"/>
        <v>0</v>
      </c>
      <c r="E31" s="42"/>
      <c r="F31" s="37">
        <f t="shared" si="15"/>
        <v>1</v>
      </c>
      <c r="G31" s="42"/>
      <c r="H31" s="45"/>
      <c r="I31" s="86">
        <f t="shared" si="16"/>
        <v>0</v>
      </c>
      <c r="J31" s="48"/>
      <c r="K31" s="87">
        <f t="shared" si="17"/>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436</v>
      </c>
      <c r="B32" s="49" t="s">
        <v>91</v>
      </c>
      <c r="C32" s="49" t="s">
        <v>437</v>
      </c>
      <c r="D32" s="32">
        <f t="shared" si="3"/>
        <v>0</v>
      </c>
      <c r="E32" s="42"/>
      <c r="F32" s="37">
        <f t="shared" si="15"/>
        <v>1</v>
      </c>
      <c r="G32" s="42"/>
      <c r="H32" s="45"/>
      <c r="I32" s="86">
        <f t="shared" si="16"/>
        <v>0</v>
      </c>
      <c r="J32" s="48"/>
      <c r="K32" s="87">
        <f t="shared" si="17"/>
        <v>0</v>
      </c>
      <c r="L32" s="42"/>
      <c r="M32" s="42"/>
      <c r="N32" s="45"/>
      <c r="O32" s="88">
        <f t="shared" ref="O32:O33" si="20">IF(N32&lt;&gt;0,IF(N32+H32&gt;3*D32,0,IF(N32+H32&gt;D32*2.5,25,IF(N32+H32&gt;D32*2,50,IF(N32+H32&gt;D32*1.5,75,100)))),0)</f>
        <v>0</v>
      </c>
      <c r="P32" s="45"/>
      <c r="Q32" s="42"/>
      <c r="R32" s="42"/>
      <c r="S32" s="45"/>
      <c r="T32" s="45"/>
      <c r="U32" s="42"/>
      <c r="V32" s="88">
        <v>0</v>
      </c>
      <c r="W32" s="88"/>
    </row>
    <row r="33" spans="1:23" ht="39.950000000000003" customHeight="1" x14ac:dyDescent="0.25">
      <c r="A33" s="49" t="s">
        <v>438</v>
      </c>
      <c r="B33" s="49" t="s">
        <v>56</v>
      </c>
      <c r="C33" s="49" t="s">
        <v>439</v>
      </c>
      <c r="D33" s="32">
        <f t="shared" si="3"/>
        <v>1</v>
      </c>
      <c r="E33" s="42"/>
      <c r="F33" s="37">
        <f t="shared" si="15"/>
        <v>1</v>
      </c>
      <c r="G33" s="42"/>
      <c r="H33" s="45"/>
      <c r="I33" s="86">
        <f t="shared" si="16"/>
        <v>0</v>
      </c>
      <c r="J33" s="48"/>
      <c r="K33" s="87">
        <f t="shared" si="17"/>
        <v>0</v>
      </c>
      <c r="L33" s="42"/>
      <c r="M33" s="42"/>
      <c r="N33" s="45"/>
      <c r="O33" s="88">
        <f t="shared" si="20"/>
        <v>0</v>
      </c>
      <c r="P33" s="45"/>
      <c r="Q33" s="42"/>
      <c r="R33" s="42"/>
      <c r="S33" s="45"/>
      <c r="T33" s="45"/>
      <c r="U33" s="42"/>
      <c r="V33" s="88">
        <v>0</v>
      </c>
      <c r="W33" s="88"/>
    </row>
    <row r="34" spans="1:23" ht="39.950000000000003" customHeight="1" x14ac:dyDescent="0.25">
      <c r="A34" s="49" t="s">
        <v>440</v>
      </c>
      <c r="B34" s="49" t="s">
        <v>91</v>
      </c>
      <c r="C34" s="49" t="s">
        <v>395</v>
      </c>
      <c r="D34" s="32">
        <f t="shared" si="3"/>
        <v>0</v>
      </c>
      <c r="E34" s="42"/>
      <c r="F34" s="37">
        <f t="shared" si="15"/>
        <v>1</v>
      </c>
      <c r="G34" s="42"/>
      <c r="H34" s="45"/>
      <c r="I34" s="86">
        <f t="shared" si="16"/>
        <v>0</v>
      </c>
      <c r="J34" s="48"/>
      <c r="K34" s="87">
        <f t="shared" si="17"/>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441</v>
      </c>
      <c r="B35" s="49" t="s">
        <v>80</v>
      </c>
      <c r="C35" s="49" t="s">
        <v>442</v>
      </c>
      <c r="D35" s="32">
        <f t="shared" si="3"/>
        <v>0</v>
      </c>
      <c r="E35" s="42"/>
      <c r="F35" s="37">
        <f t="shared" si="15"/>
        <v>1</v>
      </c>
      <c r="G35" s="42"/>
      <c r="H35" s="45"/>
      <c r="I35" s="86">
        <f t="shared" si="16"/>
        <v>0</v>
      </c>
      <c r="J35" s="48"/>
      <c r="K35" s="87">
        <f t="shared" si="17"/>
        <v>0</v>
      </c>
      <c r="L35" s="42"/>
      <c r="M35" s="42"/>
      <c r="N35" s="45"/>
      <c r="O35" s="88">
        <f t="shared" ref="O35:O36" si="21">IF(N35&lt;&gt;0,IF(N35+H35&gt;3*D35,0,IF(N35+H35&gt;D35*2.5,25,IF(N35+H35&gt;D35*2,50,IF(N35+H35&gt;D35*1.5,75,100)))),0)</f>
        <v>0</v>
      </c>
      <c r="P35" s="45"/>
      <c r="Q35" s="42"/>
      <c r="R35" s="42"/>
      <c r="S35" s="45"/>
      <c r="T35" s="45"/>
      <c r="U35" s="42"/>
      <c r="V35" s="88">
        <v>0</v>
      </c>
      <c r="W35" s="88"/>
    </row>
    <row r="36" spans="1:23" ht="39.950000000000003" customHeight="1" x14ac:dyDescent="0.25">
      <c r="A36" s="49" t="s">
        <v>443</v>
      </c>
      <c r="B36" s="49" t="s">
        <v>58</v>
      </c>
      <c r="C36" s="49" t="s">
        <v>444</v>
      </c>
      <c r="D36" s="32">
        <f t="shared" si="3"/>
        <v>0</v>
      </c>
      <c r="E36" s="42"/>
      <c r="F36" s="37">
        <f t="shared" si="15"/>
        <v>1</v>
      </c>
      <c r="G36" s="42"/>
      <c r="H36" s="45"/>
      <c r="I36" s="86">
        <f t="shared" si="16"/>
        <v>0</v>
      </c>
      <c r="J36" s="48"/>
      <c r="K36" s="87">
        <f t="shared" si="17"/>
        <v>0</v>
      </c>
      <c r="L36" s="42"/>
      <c r="M36" s="42"/>
      <c r="N36" s="45"/>
      <c r="O36" s="88">
        <f t="shared" si="21"/>
        <v>0</v>
      </c>
      <c r="P36" s="45"/>
      <c r="Q36" s="42"/>
      <c r="R36" s="42"/>
      <c r="S36" s="45"/>
      <c r="T36" s="45"/>
      <c r="U36" s="42"/>
      <c r="V36" s="88">
        <v>0</v>
      </c>
      <c r="W36" s="88"/>
    </row>
    <row r="37" spans="1:23" ht="39.950000000000003" customHeight="1" x14ac:dyDescent="0.25">
      <c r="A37" s="49" t="s">
        <v>445</v>
      </c>
      <c r="B37" s="49" t="s">
        <v>80</v>
      </c>
      <c r="C37" s="49"/>
      <c r="D37" s="32">
        <f t="shared" si="3"/>
        <v>0</v>
      </c>
      <c r="E37" s="42"/>
      <c r="F37" s="37">
        <f t="shared" si="15"/>
        <v>1</v>
      </c>
      <c r="G37" s="42"/>
      <c r="H37" s="45"/>
      <c r="I37" s="86">
        <f t="shared" si="16"/>
        <v>0</v>
      </c>
      <c r="J37" s="48"/>
      <c r="K37" s="87">
        <f t="shared" si="17"/>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446</v>
      </c>
      <c r="B38" s="49" t="s">
        <v>58</v>
      </c>
      <c r="C38" s="49" t="s">
        <v>447</v>
      </c>
      <c r="D38" s="32">
        <f t="shared" si="3"/>
        <v>0</v>
      </c>
      <c r="E38" s="42"/>
      <c r="F38" s="37">
        <f t="shared" si="15"/>
        <v>1</v>
      </c>
      <c r="G38" s="42"/>
      <c r="H38" s="45"/>
      <c r="I38" s="86">
        <f t="shared" si="16"/>
        <v>0</v>
      </c>
      <c r="J38" s="48"/>
      <c r="K38" s="87">
        <f t="shared" si="17"/>
        <v>0</v>
      </c>
      <c r="L38" s="42"/>
      <c r="M38" s="42"/>
      <c r="N38" s="45"/>
      <c r="O38" s="88">
        <f t="shared" ref="O38:O39" si="22">IF(N38&lt;&gt;0,IF(N38+H38&gt;3*D38,0,IF(N38+H38&gt;D38*2.5,25,IF(N38+H38&gt;D38*2,50,IF(N38+H38&gt;D38*1.5,75,100)))),0)</f>
        <v>0</v>
      </c>
      <c r="P38" s="45"/>
      <c r="Q38" s="42"/>
      <c r="R38" s="42"/>
      <c r="S38" s="45"/>
      <c r="T38" s="45"/>
      <c r="U38" s="42"/>
      <c r="V38" s="88">
        <v>0</v>
      </c>
      <c r="W38" s="88"/>
    </row>
    <row r="39" spans="1:23" ht="39.950000000000003" customHeight="1" x14ac:dyDescent="0.25">
      <c r="A39" s="49" t="s">
        <v>448</v>
      </c>
      <c r="B39" s="49" t="s">
        <v>80</v>
      </c>
      <c r="C39" s="49" t="s">
        <v>449</v>
      </c>
      <c r="D39" s="32">
        <f t="shared" si="3"/>
        <v>0</v>
      </c>
      <c r="E39" s="42"/>
      <c r="F39" s="37">
        <f t="shared" si="15"/>
        <v>1</v>
      </c>
      <c r="G39" s="42"/>
      <c r="H39" s="45"/>
      <c r="I39" s="86">
        <f t="shared" si="16"/>
        <v>0</v>
      </c>
      <c r="J39" s="48"/>
      <c r="K39" s="87">
        <f t="shared" si="17"/>
        <v>0</v>
      </c>
      <c r="L39" s="42"/>
      <c r="M39" s="42"/>
      <c r="N39" s="45"/>
      <c r="O39" s="88">
        <f t="shared" si="22"/>
        <v>0</v>
      </c>
      <c r="P39" s="45"/>
      <c r="Q39" s="42"/>
      <c r="R39" s="42"/>
      <c r="S39" s="45"/>
      <c r="T39" s="45"/>
      <c r="U39" s="42"/>
      <c r="V39" s="88">
        <v>0</v>
      </c>
      <c r="W39" s="88"/>
    </row>
    <row r="40" spans="1:23" ht="39.950000000000003" customHeight="1" x14ac:dyDescent="0.25">
      <c r="A40" s="49" t="s">
        <v>450</v>
      </c>
      <c r="B40" s="49" t="s">
        <v>80</v>
      </c>
      <c r="C40" s="49" t="s">
        <v>451</v>
      </c>
      <c r="D40" s="32">
        <f t="shared" si="3"/>
        <v>0</v>
      </c>
      <c r="E40" s="42"/>
      <c r="F40" s="37">
        <f t="shared" si="15"/>
        <v>1</v>
      </c>
      <c r="G40" s="42"/>
      <c r="H40" s="45"/>
      <c r="I40" s="86">
        <f t="shared" si="16"/>
        <v>0</v>
      </c>
      <c r="J40" s="48"/>
      <c r="K40" s="87">
        <f t="shared" si="17"/>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452</v>
      </c>
      <c r="B41" s="49" t="s">
        <v>56</v>
      </c>
      <c r="C41" s="49" t="s">
        <v>453</v>
      </c>
      <c r="D41" s="32">
        <f t="shared" si="3"/>
        <v>1</v>
      </c>
      <c r="E41" s="42"/>
      <c r="F41" s="37">
        <f t="shared" si="15"/>
        <v>1</v>
      </c>
      <c r="G41" s="42"/>
      <c r="H41" s="45"/>
      <c r="I41" s="86">
        <f t="shared" si="16"/>
        <v>0</v>
      </c>
      <c r="J41" s="48"/>
      <c r="K41" s="87">
        <f t="shared" si="17"/>
        <v>0</v>
      </c>
      <c r="L41" s="42"/>
      <c r="M41" s="42"/>
      <c r="N41" s="45"/>
      <c r="O41" s="88">
        <f t="shared" ref="O41:O42" si="23">IF(N41&lt;&gt;0,IF(N41+H41&gt;3*D41,0,IF(N41+H41&gt;D41*2.5,25,IF(N41+H41&gt;D41*2,50,IF(N41+H41&gt;D41*1.5,75,100)))),0)</f>
        <v>0</v>
      </c>
      <c r="P41" s="45"/>
      <c r="Q41" s="42"/>
      <c r="R41" s="42"/>
      <c r="S41" s="45"/>
      <c r="T41" s="45"/>
      <c r="U41" s="42"/>
      <c r="V41" s="88">
        <v>0</v>
      </c>
      <c r="W41" s="88"/>
    </row>
    <row r="42" spans="1:23" ht="39.950000000000003" customHeight="1" x14ac:dyDescent="0.25">
      <c r="A42" s="49" t="s">
        <v>454</v>
      </c>
      <c r="B42" s="49" t="s">
        <v>80</v>
      </c>
      <c r="C42" s="49"/>
      <c r="D42" s="32">
        <f t="shared" si="3"/>
        <v>0</v>
      </c>
      <c r="E42" s="42"/>
      <c r="F42" s="37">
        <f t="shared" si="15"/>
        <v>1</v>
      </c>
      <c r="G42" s="42"/>
      <c r="H42" s="45"/>
      <c r="I42" s="86">
        <f t="shared" si="16"/>
        <v>0</v>
      </c>
      <c r="J42" s="48"/>
      <c r="K42" s="87">
        <f t="shared" si="17"/>
        <v>0</v>
      </c>
      <c r="L42" s="42"/>
      <c r="M42" s="42"/>
      <c r="N42" s="45"/>
      <c r="O42" s="88">
        <f t="shared" si="23"/>
        <v>0</v>
      </c>
      <c r="P42" s="45"/>
      <c r="Q42" s="42"/>
      <c r="R42" s="42"/>
      <c r="S42" s="45"/>
      <c r="T42" s="45"/>
      <c r="U42" s="42"/>
      <c r="V42" s="88">
        <v>0</v>
      </c>
      <c r="W42" s="88"/>
    </row>
    <row r="43" spans="1:23" ht="39.950000000000003" customHeight="1" x14ac:dyDescent="0.25">
      <c r="A43" s="49" t="s">
        <v>455</v>
      </c>
      <c r="B43" s="49" t="s">
        <v>80</v>
      </c>
      <c r="C43" s="49"/>
      <c r="D43" s="32">
        <f t="shared" ref="D43:D80" si="24">IF(B43="I",$F$2,IF(B43="G/2",$F$2/2,IF(B43="G/5",$F$2/5,IF(B43="G/10",$F$2/10,1))))</f>
        <v>0</v>
      </c>
      <c r="E43" s="42"/>
      <c r="F43" s="37">
        <f t="shared" ref="F43:F80" si="25">IF(H43&lt;&gt;0,0,1)</f>
        <v>1</v>
      </c>
      <c r="G43" s="42"/>
      <c r="H43" s="45"/>
      <c r="I43" s="86">
        <f t="shared" ref="I43:I80" si="26">IF(H43&lt;&gt;0,IF(H43&lt;D43,1,0),0)</f>
        <v>0</v>
      </c>
      <c r="J43" s="48"/>
      <c r="K43" s="87">
        <f t="shared" si="17"/>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456</v>
      </c>
      <c r="B44" s="49" t="s">
        <v>80</v>
      </c>
      <c r="C44" s="49" t="s">
        <v>457</v>
      </c>
      <c r="D44" s="32">
        <f t="shared" ref="D44:D60" si="27">IF(B44="I",$F$2,IF(B44="G/2",$F$2/2,IF(B44="G/5",$F$2/5,IF(B44="G/10",$F$2/10,1))))</f>
        <v>0</v>
      </c>
      <c r="E44" s="42"/>
      <c r="F44" s="37">
        <f t="shared" ref="F44:F60" si="28">IF(H44&lt;&gt;0,0,1)</f>
        <v>1</v>
      </c>
      <c r="G44" s="42"/>
      <c r="H44" s="45"/>
      <c r="I44" s="86">
        <f t="shared" ref="I44:I60" si="29">IF(H44&lt;&gt;0,IF(H44&lt;D44,1,0),0)</f>
        <v>0</v>
      </c>
      <c r="J44" s="48"/>
      <c r="K44" s="87">
        <f t="shared" si="17"/>
        <v>0</v>
      </c>
      <c r="L44" s="42"/>
      <c r="M44" s="42"/>
      <c r="N44" s="45"/>
      <c r="O44" s="88">
        <f t="shared" ref="O44:O45" si="30">IF(N44&lt;&gt;0,IF(N44+H44&gt;3*D44,0,IF(N44+H44&gt;D44*2.5,25,IF(N44+H44&gt;D44*2,50,IF(N44+H44&gt;D44*1.5,75,100)))),0)</f>
        <v>0</v>
      </c>
      <c r="P44" s="45"/>
      <c r="Q44" s="42"/>
      <c r="R44" s="42"/>
      <c r="S44" s="45"/>
      <c r="T44" s="45"/>
      <c r="U44" s="42"/>
      <c r="V44" s="88">
        <v>0</v>
      </c>
      <c r="W44" s="88"/>
    </row>
    <row r="45" spans="1:23" ht="39.950000000000003" customHeight="1" x14ac:dyDescent="0.25">
      <c r="A45" s="49" t="s">
        <v>458</v>
      </c>
      <c r="B45" s="49" t="s">
        <v>80</v>
      </c>
      <c r="C45" s="49" t="s">
        <v>459</v>
      </c>
      <c r="D45" s="32">
        <f t="shared" si="27"/>
        <v>0</v>
      </c>
      <c r="E45" s="42"/>
      <c r="F45" s="37">
        <f t="shared" si="28"/>
        <v>1</v>
      </c>
      <c r="G45" s="42"/>
      <c r="H45" s="45"/>
      <c r="I45" s="86">
        <f t="shared" si="29"/>
        <v>0</v>
      </c>
      <c r="J45" s="48"/>
      <c r="K45" s="87">
        <f t="shared" si="17"/>
        <v>0</v>
      </c>
      <c r="L45" s="42"/>
      <c r="M45" s="42"/>
      <c r="N45" s="45"/>
      <c r="O45" s="88">
        <f t="shared" si="30"/>
        <v>0</v>
      </c>
      <c r="P45" s="45"/>
      <c r="Q45" s="42"/>
      <c r="R45" s="42"/>
      <c r="S45" s="45"/>
      <c r="T45" s="45"/>
      <c r="U45" s="42"/>
      <c r="V45" s="88">
        <v>0</v>
      </c>
      <c r="W45" s="88"/>
    </row>
    <row r="46" spans="1:23" ht="39.950000000000003" customHeight="1" x14ac:dyDescent="0.25">
      <c r="A46" s="49" t="s">
        <v>460</v>
      </c>
      <c r="B46" s="49" t="s">
        <v>80</v>
      </c>
      <c r="C46" s="49" t="s">
        <v>461</v>
      </c>
      <c r="D46" s="32">
        <f t="shared" si="27"/>
        <v>0</v>
      </c>
      <c r="E46" s="42"/>
      <c r="F46" s="37">
        <f t="shared" si="28"/>
        <v>1</v>
      </c>
      <c r="G46" s="42"/>
      <c r="H46" s="45"/>
      <c r="I46" s="86">
        <f t="shared" si="29"/>
        <v>0</v>
      </c>
      <c r="J46" s="48"/>
      <c r="K46" s="87">
        <f t="shared" si="17"/>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462</v>
      </c>
      <c r="B47" s="49" t="s">
        <v>80</v>
      </c>
      <c r="C47" s="49" t="s">
        <v>463</v>
      </c>
      <c r="D47" s="32">
        <f t="shared" si="27"/>
        <v>0</v>
      </c>
      <c r="E47" s="42"/>
      <c r="F47" s="37">
        <f t="shared" si="28"/>
        <v>1</v>
      </c>
      <c r="G47" s="42"/>
      <c r="H47" s="45"/>
      <c r="I47" s="86">
        <f t="shared" si="29"/>
        <v>0</v>
      </c>
      <c r="J47" s="48"/>
      <c r="K47" s="87">
        <f t="shared" si="17"/>
        <v>0</v>
      </c>
      <c r="L47" s="42"/>
      <c r="M47" s="42"/>
      <c r="N47" s="45"/>
      <c r="O47" s="88">
        <f t="shared" ref="O47:O48" si="31">IF(N47&lt;&gt;0,IF(N47+H47&gt;3*D47,0,IF(N47+H47&gt;D47*2.5,25,IF(N47+H47&gt;D47*2,50,IF(N47+H47&gt;D47*1.5,75,100)))),0)</f>
        <v>0</v>
      </c>
      <c r="P47" s="45"/>
      <c r="Q47" s="42"/>
      <c r="R47" s="42"/>
      <c r="S47" s="45"/>
      <c r="T47" s="45"/>
      <c r="U47" s="42"/>
      <c r="V47" s="88">
        <v>0</v>
      </c>
      <c r="W47" s="88"/>
    </row>
    <row r="48" spans="1:23" ht="39.950000000000003" customHeight="1" x14ac:dyDescent="0.25">
      <c r="A48" s="49" t="s">
        <v>464</v>
      </c>
      <c r="B48" s="49" t="s">
        <v>91</v>
      </c>
      <c r="C48" s="49" t="s">
        <v>465</v>
      </c>
      <c r="D48" s="32">
        <f t="shared" si="27"/>
        <v>0</v>
      </c>
      <c r="E48" s="42"/>
      <c r="F48" s="37">
        <f t="shared" si="28"/>
        <v>1</v>
      </c>
      <c r="G48" s="42"/>
      <c r="H48" s="45"/>
      <c r="I48" s="86">
        <f t="shared" si="29"/>
        <v>0</v>
      </c>
      <c r="J48" s="48"/>
      <c r="K48" s="87">
        <f t="shared" si="17"/>
        <v>0</v>
      </c>
      <c r="L48" s="42"/>
      <c r="M48" s="42"/>
      <c r="N48" s="45"/>
      <c r="O48" s="88">
        <f t="shared" si="31"/>
        <v>0</v>
      </c>
      <c r="P48" s="45"/>
      <c r="Q48" s="42"/>
      <c r="R48" s="42"/>
      <c r="S48" s="45"/>
      <c r="T48" s="45"/>
      <c r="U48" s="42"/>
      <c r="V48" s="88">
        <v>0</v>
      </c>
      <c r="W48" s="88"/>
    </row>
    <row r="49" spans="1:23" ht="39.950000000000003" customHeight="1" x14ac:dyDescent="0.25">
      <c r="A49" s="49" t="s">
        <v>466</v>
      </c>
      <c r="B49" s="49" t="s">
        <v>80</v>
      </c>
      <c r="C49" s="49" t="s">
        <v>467</v>
      </c>
      <c r="D49" s="32">
        <f t="shared" si="27"/>
        <v>0</v>
      </c>
      <c r="E49" s="42"/>
      <c r="F49" s="37">
        <f t="shared" si="28"/>
        <v>1</v>
      </c>
      <c r="G49" s="42"/>
      <c r="H49" s="45"/>
      <c r="I49" s="86">
        <f t="shared" si="29"/>
        <v>0</v>
      </c>
      <c r="J49" s="48"/>
      <c r="K49" s="87">
        <f t="shared" si="17"/>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468</v>
      </c>
      <c r="B50" s="49" t="s">
        <v>91</v>
      </c>
      <c r="C50" s="49" t="s">
        <v>469</v>
      </c>
      <c r="D50" s="32">
        <f t="shared" si="27"/>
        <v>0</v>
      </c>
      <c r="E50" s="42"/>
      <c r="F50" s="37">
        <f t="shared" si="28"/>
        <v>1</v>
      </c>
      <c r="G50" s="42"/>
      <c r="H50" s="45"/>
      <c r="I50" s="86">
        <f t="shared" si="29"/>
        <v>0</v>
      </c>
      <c r="J50" s="48"/>
      <c r="K50" s="87">
        <f t="shared" si="17"/>
        <v>0</v>
      </c>
      <c r="L50" s="42"/>
      <c r="M50" s="42"/>
      <c r="N50" s="45"/>
      <c r="O50" s="88">
        <f t="shared" ref="O50:O51" si="32">IF(N50&lt;&gt;0,IF(N50+H50&gt;3*D50,0,IF(N50+H50&gt;D50*2.5,25,IF(N50+H50&gt;D50*2,50,IF(N50+H50&gt;D50*1.5,75,100)))),0)</f>
        <v>0</v>
      </c>
      <c r="P50" s="45"/>
      <c r="Q50" s="42"/>
      <c r="R50" s="42"/>
      <c r="S50" s="45"/>
      <c r="T50" s="45"/>
      <c r="U50" s="42"/>
      <c r="V50" s="88">
        <v>0</v>
      </c>
      <c r="W50" s="88"/>
    </row>
    <row r="51" spans="1:23" ht="39.950000000000003" customHeight="1" x14ac:dyDescent="0.25">
      <c r="A51" s="49" t="s">
        <v>357</v>
      </c>
      <c r="B51" s="49" t="s">
        <v>58</v>
      </c>
      <c r="C51" s="49" t="s">
        <v>470</v>
      </c>
      <c r="D51" s="32">
        <f t="shared" si="27"/>
        <v>0</v>
      </c>
      <c r="E51" s="42"/>
      <c r="F51" s="37">
        <f t="shared" si="28"/>
        <v>1</v>
      </c>
      <c r="G51" s="42"/>
      <c r="H51" s="45"/>
      <c r="I51" s="86">
        <f t="shared" si="29"/>
        <v>0</v>
      </c>
      <c r="J51" s="48"/>
      <c r="K51" s="87">
        <f t="shared" si="17"/>
        <v>0</v>
      </c>
      <c r="L51" s="42"/>
      <c r="M51" s="42"/>
      <c r="N51" s="45"/>
      <c r="O51" s="88">
        <f t="shared" si="32"/>
        <v>0</v>
      </c>
      <c r="P51" s="45"/>
      <c r="Q51" s="42"/>
      <c r="R51" s="42"/>
      <c r="S51" s="45"/>
      <c r="T51" s="45"/>
      <c r="U51" s="42"/>
      <c r="V51" s="88">
        <v>0</v>
      </c>
      <c r="W51" s="88"/>
    </row>
    <row r="52" spans="1:23" ht="39.950000000000003" customHeight="1" x14ac:dyDescent="0.25">
      <c r="A52" s="49" t="s">
        <v>471</v>
      </c>
      <c r="B52" s="49" t="s">
        <v>80</v>
      </c>
      <c r="C52" s="49"/>
      <c r="D52" s="32">
        <f t="shared" si="27"/>
        <v>0</v>
      </c>
      <c r="E52" s="42"/>
      <c r="F52" s="37">
        <f t="shared" si="28"/>
        <v>1</v>
      </c>
      <c r="G52" s="42"/>
      <c r="H52" s="45"/>
      <c r="I52" s="86">
        <f t="shared" si="29"/>
        <v>0</v>
      </c>
      <c r="J52" s="48"/>
      <c r="K52" s="87">
        <f t="shared" si="17"/>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472</v>
      </c>
      <c r="B53" s="49" t="s">
        <v>80</v>
      </c>
      <c r="C53" s="49" t="s">
        <v>473</v>
      </c>
      <c r="D53" s="32">
        <f t="shared" si="27"/>
        <v>0</v>
      </c>
      <c r="E53" s="42"/>
      <c r="F53" s="37">
        <f t="shared" si="28"/>
        <v>1</v>
      </c>
      <c r="G53" s="42"/>
      <c r="H53" s="45"/>
      <c r="I53" s="86">
        <f t="shared" si="29"/>
        <v>0</v>
      </c>
      <c r="J53" s="48"/>
      <c r="K53" s="87">
        <f t="shared" si="17"/>
        <v>0</v>
      </c>
      <c r="L53" s="42"/>
      <c r="M53" s="42"/>
      <c r="N53" s="45"/>
      <c r="O53" s="88">
        <f t="shared" ref="O53:O54" si="33">IF(N53&lt;&gt;0,IF(N53+H53&gt;3*D53,0,IF(N53+H53&gt;D53*2.5,25,IF(N53+H53&gt;D53*2,50,IF(N53+H53&gt;D53*1.5,75,100)))),0)</f>
        <v>0</v>
      </c>
      <c r="P53" s="45"/>
      <c r="Q53" s="42"/>
      <c r="R53" s="42"/>
      <c r="S53" s="45"/>
      <c r="T53" s="45"/>
      <c r="U53" s="42"/>
      <c r="V53" s="88">
        <v>0</v>
      </c>
      <c r="W53" s="88"/>
    </row>
    <row r="54" spans="1:23" ht="39.950000000000003" customHeight="1" x14ac:dyDescent="0.25">
      <c r="A54" s="49" t="s">
        <v>474</v>
      </c>
      <c r="B54" s="49" t="s">
        <v>80</v>
      </c>
      <c r="C54" s="49"/>
      <c r="D54" s="32">
        <f t="shared" si="27"/>
        <v>0</v>
      </c>
      <c r="E54" s="42"/>
      <c r="F54" s="37">
        <f t="shared" si="28"/>
        <v>1</v>
      </c>
      <c r="G54" s="42"/>
      <c r="H54" s="45"/>
      <c r="I54" s="86">
        <f t="shared" si="29"/>
        <v>0</v>
      </c>
      <c r="J54" s="48"/>
      <c r="K54" s="87">
        <f t="shared" si="17"/>
        <v>0</v>
      </c>
      <c r="L54" s="42"/>
      <c r="M54" s="42"/>
      <c r="N54" s="45"/>
      <c r="O54" s="88">
        <f t="shared" si="33"/>
        <v>0</v>
      </c>
      <c r="P54" s="45"/>
      <c r="Q54" s="42"/>
      <c r="R54" s="42"/>
      <c r="S54" s="45"/>
      <c r="T54" s="45"/>
      <c r="U54" s="42"/>
      <c r="V54" s="88">
        <v>0</v>
      </c>
      <c r="W54" s="88"/>
    </row>
    <row r="55" spans="1:23" ht="39.950000000000003" customHeight="1" x14ac:dyDescent="0.25">
      <c r="A55" s="49" t="s">
        <v>475</v>
      </c>
      <c r="B55" s="49" t="s">
        <v>80</v>
      </c>
      <c r="C55" s="49" t="s">
        <v>476</v>
      </c>
      <c r="D55" s="32">
        <f t="shared" si="27"/>
        <v>0</v>
      </c>
      <c r="E55" s="42"/>
      <c r="F55" s="37">
        <f t="shared" si="28"/>
        <v>1</v>
      </c>
      <c r="G55" s="42"/>
      <c r="H55" s="45"/>
      <c r="I55" s="86">
        <f t="shared" si="29"/>
        <v>0</v>
      </c>
      <c r="J55" s="48"/>
      <c r="K55" s="87">
        <f t="shared" si="17"/>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477</v>
      </c>
      <c r="B56" s="49" t="s">
        <v>80</v>
      </c>
      <c r="C56" s="49"/>
      <c r="D56" s="32">
        <f t="shared" si="27"/>
        <v>0</v>
      </c>
      <c r="E56" s="42"/>
      <c r="F56" s="37">
        <f t="shared" si="28"/>
        <v>1</v>
      </c>
      <c r="G56" s="42"/>
      <c r="H56" s="45"/>
      <c r="I56" s="86">
        <f t="shared" si="29"/>
        <v>0</v>
      </c>
      <c r="J56" s="48"/>
      <c r="K56" s="87">
        <f t="shared" si="17"/>
        <v>0</v>
      </c>
      <c r="L56" s="42"/>
      <c r="M56" s="42"/>
      <c r="N56" s="45"/>
      <c r="O56" s="88">
        <f t="shared" ref="O56:O57" si="34">IF(N56&lt;&gt;0,IF(N56+H56&gt;3*D56,0,IF(N56+H56&gt;D56*2.5,25,IF(N56+H56&gt;D56*2,50,IF(N56+H56&gt;D56*1.5,75,100)))),0)</f>
        <v>0</v>
      </c>
      <c r="P56" s="45"/>
      <c r="Q56" s="42"/>
      <c r="R56" s="42"/>
      <c r="S56" s="45"/>
      <c r="T56" s="45"/>
      <c r="U56" s="42"/>
      <c r="V56" s="88">
        <v>0</v>
      </c>
      <c r="W56" s="88"/>
    </row>
    <row r="57" spans="1:23" ht="39.950000000000003" customHeight="1" x14ac:dyDescent="0.25">
      <c r="A57" s="49" t="s">
        <v>478</v>
      </c>
      <c r="B57" s="49" t="s">
        <v>56</v>
      </c>
      <c r="C57" s="49" t="s">
        <v>479</v>
      </c>
      <c r="D57" s="32">
        <f t="shared" si="27"/>
        <v>1</v>
      </c>
      <c r="E57" s="42"/>
      <c r="F57" s="37">
        <f t="shared" si="28"/>
        <v>1</v>
      </c>
      <c r="G57" s="42"/>
      <c r="H57" s="45"/>
      <c r="I57" s="86">
        <f t="shared" si="29"/>
        <v>0</v>
      </c>
      <c r="J57" s="48"/>
      <c r="K57" s="87">
        <f t="shared" si="17"/>
        <v>0</v>
      </c>
      <c r="L57" s="42"/>
      <c r="M57" s="42"/>
      <c r="N57" s="45"/>
      <c r="O57" s="88">
        <f t="shared" si="34"/>
        <v>0</v>
      </c>
      <c r="P57" s="45"/>
      <c r="Q57" s="42"/>
      <c r="R57" s="42"/>
      <c r="S57" s="45"/>
      <c r="T57" s="45"/>
      <c r="U57" s="42"/>
      <c r="V57" s="88">
        <v>0</v>
      </c>
      <c r="W57" s="88"/>
    </row>
    <row r="58" spans="1:23" ht="39.950000000000003" customHeight="1" x14ac:dyDescent="0.25">
      <c r="A58" s="49" t="s">
        <v>480</v>
      </c>
      <c r="B58" s="49" t="s">
        <v>56</v>
      </c>
      <c r="C58" s="49"/>
      <c r="D58" s="32">
        <f t="shared" si="27"/>
        <v>1</v>
      </c>
      <c r="E58" s="42"/>
      <c r="F58" s="37">
        <f t="shared" si="28"/>
        <v>1</v>
      </c>
      <c r="G58" s="42"/>
      <c r="H58" s="45"/>
      <c r="I58" s="86">
        <f t="shared" si="29"/>
        <v>0</v>
      </c>
      <c r="J58" s="48"/>
      <c r="K58" s="87">
        <f t="shared" si="17"/>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481</v>
      </c>
      <c r="B59" s="49" t="s">
        <v>80</v>
      </c>
      <c r="C59" s="49"/>
      <c r="D59" s="32">
        <f t="shared" si="27"/>
        <v>0</v>
      </c>
      <c r="E59" s="42"/>
      <c r="F59" s="37">
        <f t="shared" si="28"/>
        <v>1</v>
      </c>
      <c r="G59" s="42"/>
      <c r="H59" s="45"/>
      <c r="I59" s="86">
        <f t="shared" si="29"/>
        <v>0</v>
      </c>
      <c r="J59" s="48"/>
      <c r="K59" s="87">
        <f t="shared" si="17"/>
        <v>0</v>
      </c>
      <c r="L59" s="42"/>
      <c r="M59" s="42"/>
      <c r="N59" s="45"/>
      <c r="O59" s="88">
        <f t="shared" ref="O59:O60" si="35">IF(N59&lt;&gt;0,IF(N59+H59&gt;3*D59,0,IF(N59+H59&gt;D59*2.5,25,IF(N59+H59&gt;D59*2,50,IF(N59+H59&gt;D59*1.5,75,100)))),0)</f>
        <v>0</v>
      </c>
      <c r="P59" s="45"/>
      <c r="Q59" s="42"/>
      <c r="R59" s="42"/>
      <c r="S59" s="45"/>
      <c r="T59" s="45"/>
      <c r="U59" s="42"/>
      <c r="V59" s="88">
        <v>0</v>
      </c>
      <c r="W59" s="88"/>
    </row>
    <row r="60" spans="1:23" ht="39.950000000000003" customHeight="1" x14ac:dyDescent="0.25">
      <c r="A60" s="49" t="s">
        <v>482</v>
      </c>
      <c r="B60" s="49" t="s">
        <v>56</v>
      </c>
      <c r="C60" s="49"/>
      <c r="D60" s="32">
        <f t="shared" si="27"/>
        <v>1</v>
      </c>
      <c r="E60" s="42"/>
      <c r="F60" s="37">
        <f t="shared" si="28"/>
        <v>1</v>
      </c>
      <c r="G60" s="42"/>
      <c r="H60" s="45"/>
      <c r="I60" s="86">
        <f t="shared" si="29"/>
        <v>0</v>
      </c>
      <c r="J60" s="48"/>
      <c r="K60" s="87">
        <f t="shared" si="17"/>
        <v>0</v>
      </c>
      <c r="L60" s="42"/>
      <c r="M60" s="42"/>
      <c r="N60" s="45"/>
      <c r="O60" s="88">
        <f t="shared" si="35"/>
        <v>0</v>
      </c>
      <c r="P60" s="45"/>
      <c r="Q60" s="42"/>
      <c r="R60" s="42"/>
      <c r="S60" s="45"/>
      <c r="T60" s="45"/>
      <c r="U60" s="42"/>
      <c r="V60" s="88">
        <v>0</v>
      </c>
      <c r="W60" s="88"/>
    </row>
    <row r="61" spans="1:23" ht="39.950000000000003" customHeight="1" x14ac:dyDescent="0.25">
      <c r="A61" s="49" t="s">
        <v>483</v>
      </c>
      <c r="B61" s="49" t="s">
        <v>80</v>
      </c>
      <c r="C61" s="49" t="s">
        <v>484</v>
      </c>
      <c r="D61" s="32">
        <f t="shared" si="24"/>
        <v>0</v>
      </c>
      <c r="E61" s="42"/>
      <c r="F61" s="37">
        <f t="shared" si="25"/>
        <v>1</v>
      </c>
      <c r="G61" s="42"/>
      <c r="H61" s="45"/>
      <c r="I61" s="86">
        <f t="shared" si="26"/>
        <v>0</v>
      </c>
      <c r="J61" s="48"/>
      <c r="K61" s="87">
        <f t="shared" si="17"/>
        <v>0</v>
      </c>
      <c r="L61" s="42"/>
      <c r="M61" s="42"/>
      <c r="N61" s="45"/>
      <c r="O61" s="88">
        <f t="shared" ref="O61:O62" si="36">IF(N61&lt;&gt;0,IF(N61+H61&gt;3*D61,0,IF(N61+H61&gt;D61*2.5,25,IF(N61+H61&gt;D61*2,50,IF(N61+H61&gt;D61*1.5,75,100)))),0)</f>
        <v>0</v>
      </c>
      <c r="P61" s="45"/>
      <c r="Q61" s="42"/>
      <c r="R61" s="42"/>
      <c r="S61" s="45"/>
      <c r="T61" s="45"/>
      <c r="U61" s="42"/>
      <c r="V61" s="88">
        <v>0</v>
      </c>
      <c r="W61" s="88"/>
    </row>
    <row r="62" spans="1:23" ht="39.950000000000003" customHeight="1" x14ac:dyDescent="0.25">
      <c r="A62" s="49" t="s">
        <v>485</v>
      </c>
      <c r="B62" s="49" t="s">
        <v>128</v>
      </c>
      <c r="C62" s="49"/>
      <c r="D62" s="32">
        <f t="shared" si="24"/>
        <v>0</v>
      </c>
      <c r="E62" s="42"/>
      <c r="F62" s="37">
        <f t="shared" si="25"/>
        <v>1</v>
      </c>
      <c r="G62" s="42"/>
      <c r="H62" s="45"/>
      <c r="I62" s="86">
        <f t="shared" si="26"/>
        <v>0</v>
      </c>
      <c r="J62" s="48"/>
      <c r="K62" s="87">
        <f t="shared" si="17"/>
        <v>0</v>
      </c>
      <c r="L62" s="42"/>
      <c r="M62" s="42"/>
      <c r="N62" s="45"/>
      <c r="O62" s="88">
        <f t="shared" si="36"/>
        <v>0</v>
      </c>
      <c r="P62" s="45"/>
      <c r="Q62" s="42"/>
      <c r="R62" s="42"/>
      <c r="S62" s="45"/>
      <c r="T62" s="45"/>
      <c r="U62" s="42"/>
      <c r="V62" s="88">
        <v>0</v>
      </c>
      <c r="W62" s="88"/>
    </row>
    <row r="63" spans="1:23" ht="39.950000000000003" customHeight="1" x14ac:dyDescent="0.25">
      <c r="A63" s="49" t="s">
        <v>486</v>
      </c>
      <c r="B63" s="49" t="s">
        <v>128</v>
      </c>
      <c r="C63" s="49"/>
      <c r="D63" s="32">
        <f t="shared" si="24"/>
        <v>0</v>
      </c>
      <c r="E63" s="42"/>
      <c r="F63" s="37">
        <f t="shared" si="25"/>
        <v>1</v>
      </c>
      <c r="G63" s="42"/>
      <c r="H63" s="45"/>
      <c r="I63" s="86">
        <f t="shared" si="26"/>
        <v>0</v>
      </c>
      <c r="J63" s="48"/>
      <c r="K63" s="87">
        <f t="shared" si="17"/>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487</v>
      </c>
      <c r="B64" s="49" t="s">
        <v>80</v>
      </c>
      <c r="C64" s="49"/>
      <c r="D64" s="32">
        <f t="shared" si="24"/>
        <v>0</v>
      </c>
      <c r="E64" s="42"/>
      <c r="F64" s="37">
        <f t="shared" si="25"/>
        <v>1</v>
      </c>
      <c r="G64" s="42"/>
      <c r="H64" s="45"/>
      <c r="I64" s="86">
        <f t="shared" si="26"/>
        <v>0</v>
      </c>
      <c r="J64" s="48"/>
      <c r="K64" s="87">
        <f t="shared" si="17"/>
        <v>0</v>
      </c>
      <c r="L64" s="42"/>
      <c r="M64" s="42"/>
      <c r="N64" s="45"/>
      <c r="O64" s="88">
        <f t="shared" ref="O64:O65" si="37">IF(N64&lt;&gt;0,IF(N64+H64&gt;3*D64,0,IF(N64+H64&gt;D64*2.5,25,IF(N64+H64&gt;D64*2,50,IF(N64+H64&gt;D64*1.5,75,100)))),0)</f>
        <v>0</v>
      </c>
      <c r="P64" s="45"/>
      <c r="Q64" s="42"/>
      <c r="R64" s="42"/>
      <c r="S64" s="45"/>
      <c r="T64" s="45"/>
      <c r="U64" s="42"/>
      <c r="V64" s="88">
        <v>0</v>
      </c>
      <c r="W64" s="88"/>
    </row>
    <row r="65" spans="1:23" ht="39.950000000000003" customHeight="1" x14ac:dyDescent="0.25">
      <c r="A65" s="49" t="s">
        <v>488</v>
      </c>
      <c r="B65" s="49" t="s">
        <v>56</v>
      </c>
      <c r="C65" s="49"/>
      <c r="D65" s="32">
        <f t="shared" si="24"/>
        <v>1</v>
      </c>
      <c r="E65" s="42"/>
      <c r="F65" s="37">
        <f t="shared" si="25"/>
        <v>1</v>
      </c>
      <c r="G65" s="42"/>
      <c r="H65" s="45"/>
      <c r="I65" s="86">
        <f t="shared" si="26"/>
        <v>0</v>
      </c>
      <c r="J65" s="48"/>
      <c r="K65" s="87">
        <f t="shared" si="17"/>
        <v>0</v>
      </c>
      <c r="L65" s="42"/>
      <c r="M65" s="42"/>
      <c r="N65" s="45"/>
      <c r="O65" s="88">
        <f t="shared" si="37"/>
        <v>0</v>
      </c>
      <c r="P65" s="45"/>
      <c r="Q65" s="42"/>
      <c r="R65" s="42"/>
      <c r="S65" s="45"/>
      <c r="T65" s="45"/>
      <c r="U65" s="42"/>
      <c r="V65" s="88">
        <v>0</v>
      </c>
      <c r="W65" s="88"/>
    </row>
    <row r="66" spans="1:23" ht="39.950000000000003" customHeight="1" x14ac:dyDescent="0.25">
      <c r="A66" s="49" t="s">
        <v>489</v>
      </c>
      <c r="B66" s="49" t="s">
        <v>58</v>
      </c>
      <c r="C66" s="49" t="s">
        <v>490</v>
      </c>
      <c r="D66" s="32">
        <f t="shared" si="24"/>
        <v>0</v>
      </c>
      <c r="E66" s="42"/>
      <c r="F66" s="37">
        <f t="shared" si="25"/>
        <v>1</v>
      </c>
      <c r="G66" s="42"/>
      <c r="H66" s="45"/>
      <c r="I66" s="86">
        <f t="shared" si="26"/>
        <v>0</v>
      </c>
      <c r="J66" s="48"/>
      <c r="K66" s="87">
        <f t="shared" si="17"/>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491</v>
      </c>
      <c r="B67" s="49" t="s">
        <v>80</v>
      </c>
      <c r="C67" s="49" t="s">
        <v>492</v>
      </c>
      <c r="D67" s="32">
        <f t="shared" si="24"/>
        <v>0</v>
      </c>
      <c r="E67" s="42"/>
      <c r="F67" s="37">
        <f t="shared" si="25"/>
        <v>1</v>
      </c>
      <c r="G67" s="42"/>
      <c r="H67" s="45"/>
      <c r="I67" s="86">
        <f t="shared" si="26"/>
        <v>0</v>
      </c>
      <c r="J67" s="48"/>
      <c r="K67" s="87">
        <f t="shared" si="17"/>
        <v>0</v>
      </c>
      <c r="L67" s="42"/>
      <c r="M67" s="42"/>
      <c r="N67" s="45"/>
      <c r="O67" s="88">
        <f t="shared" ref="O67:O68" si="38">IF(N67&lt;&gt;0,IF(N67+H67&gt;3*D67,0,IF(N67+H67&gt;D67*2.5,25,IF(N67+H67&gt;D67*2,50,IF(N67+H67&gt;D67*1.5,75,100)))),0)</f>
        <v>0</v>
      </c>
      <c r="P67" s="45"/>
      <c r="Q67" s="42"/>
      <c r="R67" s="42"/>
      <c r="S67" s="45"/>
      <c r="T67" s="45"/>
      <c r="U67" s="42"/>
      <c r="V67" s="88">
        <v>0</v>
      </c>
      <c r="W67" s="88"/>
    </row>
    <row r="68" spans="1:23" ht="39.950000000000003" customHeight="1" x14ac:dyDescent="0.25">
      <c r="A68" s="49" t="s">
        <v>493</v>
      </c>
      <c r="B68" s="49" t="s">
        <v>56</v>
      </c>
      <c r="C68" s="49" t="s">
        <v>494</v>
      </c>
      <c r="D68" s="32">
        <f t="shared" si="24"/>
        <v>1</v>
      </c>
      <c r="E68" s="42"/>
      <c r="F68" s="37">
        <f t="shared" si="25"/>
        <v>1</v>
      </c>
      <c r="G68" s="42"/>
      <c r="H68" s="45"/>
      <c r="I68" s="86">
        <f t="shared" si="26"/>
        <v>0</v>
      </c>
      <c r="J68" s="48"/>
      <c r="K68" s="87">
        <f t="shared" si="17"/>
        <v>0</v>
      </c>
      <c r="L68" s="42"/>
      <c r="M68" s="42"/>
      <c r="N68" s="45"/>
      <c r="O68" s="88">
        <f t="shared" si="38"/>
        <v>0</v>
      </c>
      <c r="P68" s="45"/>
      <c r="Q68" s="42"/>
      <c r="R68" s="42"/>
      <c r="S68" s="45"/>
      <c r="T68" s="45"/>
      <c r="U68" s="42"/>
      <c r="V68" s="88">
        <v>0</v>
      </c>
      <c r="W68" s="88"/>
    </row>
    <row r="69" spans="1:23" ht="39.950000000000003" customHeight="1" x14ac:dyDescent="0.25">
      <c r="A69" s="49" t="s">
        <v>495</v>
      </c>
      <c r="B69" s="49" t="s">
        <v>56</v>
      </c>
      <c r="C69" s="49" t="s">
        <v>496</v>
      </c>
      <c r="D69" s="32">
        <f t="shared" si="24"/>
        <v>1</v>
      </c>
      <c r="E69" s="42"/>
      <c r="F69" s="37">
        <f t="shared" si="25"/>
        <v>1</v>
      </c>
      <c r="G69" s="42"/>
      <c r="H69" s="45"/>
      <c r="I69" s="86">
        <f t="shared" si="26"/>
        <v>0</v>
      </c>
      <c r="J69" s="48"/>
      <c r="K69" s="87">
        <f t="shared" si="17"/>
        <v>0</v>
      </c>
      <c r="L69" s="42"/>
      <c r="M69" s="42"/>
      <c r="N69" s="45"/>
      <c r="O69" s="88">
        <f>IF(N69&lt;&gt;0,IF(N69+H69&gt;3*D69,0,IF(N69+H69&gt;D69*2.5,25,IF(N69+H69&gt;D69*2,50,IF(N69+H69&gt;D69*1.5,75,100)))),0)</f>
        <v>0</v>
      </c>
      <c r="P69" s="45"/>
      <c r="Q69" s="42"/>
      <c r="R69" s="42"/>
      <c r="S69" s="45"/>
      <c r="T69" s="45"/>
      <c r="U69" s="42"/>
      <c r="V69" s="88">
        <v>0</v>
      </c>
      <c r="W69" s="88"/>
    </row>
    <row r="70" spans="1:23" ht="39.950000000000003" customHeight="1" x14ac:dyDescent="0.25">
      <c r="A70" s="49" t="s">
        <v>497</v>
      </c>
      <c r="B70" s="49" t="s">
        <v>80</v>
      </c>
      <c r="C70" s="49" t="s">
        <v>498</v>
      </c>
      <c r="D70" s="32">
        <f t="shared" si="24"/>
        <v>0</v>
      </c>
      <c r="E70" s="42"/>
      <c r="F70" s="37">
        <f t="shared" si="25"/>
        <v>1</v>
      </c>
      <c r="G70" s="42"/>
      <c r="H70" s="45"/>
      <c r="I70" s="86">
        <f t="shared" si="26"/>
        <v>0</v>
      </c>
      <c r="J70" s="48"/>
      <c r="K70" s="87">
        <f t="shared" si="17"/>
        <v>0</v>
      </c>
      <c r="L70" s="42"/>
      <c r="M70" s="42"/>
      <c r="N70" s="45"/>
      <c r="O70" s="88">
        <f t="shared" ref="O70:O71" si="39">IF(N70&lt;&gt;0,IF(N70+H70&gt;3*D70,0,IF(N70+H70&gt;D70*2.5,25,IF(N70+H70&gt;D70*2,50,IF(N70+H70&gt;D70*1.5,75,100)))),0)</f>
        <v>0</v>
      </c>
      <c r="P70" s="45"/>
      <c r="Q70" s="42"/>
      <c r="R70" s="42"/>
      <c r="S70" s="45"/>
      <c r="T70" s="45"/>
      <c r="U70" s="42"/>
      <c r="V70" s="88">
        <v>0</v>
      </c>
      <c r="W70" s="88"/>
    </row>
    <row r="71" spans="1:23" ht="39.950000000000003" customHeight="1" x14ac:dyDescent="0.25">
      <c r="A71" s="49" t="s">
        <v>499</v>
      </c>
      <c r="B71" s="49" t="s">
        <v>128</v>
      </c>
      <c r="C71" s="49" t="s">
        <v>500</v>
      </c>
      <c r="D71" s="32">
        <f t="shared" si="24"/>
        <v>0</v>
      </c>
      <c r="E71" s="42"/>
      <c r="F71" s="37">
        <f t="shared" si="25"/>
        <v>1</v>
      </c>
      <c r="G71" s="42"/>
      <c r="H71" s="45"/>
      <c r="I71" s="86">
        <f t="shared" si="26"/>
        <v>0</v>
      </c>
      <c r="J71" s="48"/>
      <c r="K71" s="87">
        <f t="shared" si="17"/>
        <v>0</v>
      </c>
      <c r="L71" s="42"/>
      <c r="M71" s="42"/>
      <c r="N71" s="45"/>
      <c r="O71" s="88">
        <f t="shared" si="39"/>
        <v>0</v>
      </c>
      <c r="P71" s="45"/>
      <c r="Q71" s="42"/>
      <c r="R71" s="42"/>
      <c r="S71" s="45"/>
      <c r="T71" s="45"/>
      <c r="U71" s="42"/>
      <c r="V71" s="88">
        <v>0</v>
      </c>
      <c r="W71" s="88"/>
    </row>
    <row r="72" spans="1:23" ht="39.950000000000003" customHeight="1" x14ac:dyDescent="0.25">
      <c r="A72" s="49" t="s">
        <v>501</v>
      </c>
      <c r="B72" s="49" t="s">
        <v>80</v>
      </c>
      <c r="C72" s="49"/>
      <c r="D72" s="32">
        <f t="shared" si="24"/>
        <v>0</v>
      </c>
      <c r="E72" s="42"/>
      <c r="F72" s="37">
        <f t="shared" si="25"/>
        <v>1</v>
      </c>
      <c r="G72" s="42"/>
      <c r="H72" s="45"/>
      <c r="I72" s="86">
        <f t="shared" si="26"/>
        <v>0</v>
      </c>
      <c r="J72" s="48"/>
      <c r="K72" s="87">
        <f t="shared" si="17"/>
        <v>0</v>
      </c>
      <c r="L72" s="42"/>
      <c r="M72" s="42"/>
      <c r="N72" s="45"/>
      <c r="O72" s="88">
        <f>IF(N72&lt;&gt;0,IF(N72+H72&gt;3*D72,0,IF(N72+H72&gt;D72*2.5,25,IF(N72+H72&gt;D72*2,50,IF(N72+H72&gt;D72*1.5,75,100)))),0)</f>
        <v>0</v>
      </c>
      <c r="P72" s="45"/>
      <c r="Q72" s="42"/>
      <c r="R72" s="42"/>
      <c r="S72" s="45"/>
      <c r="T72" s="45"/>
      <c r="U72" s="42"/>
      <c r="V72" s="88">
        <v>0</v>
      </c>
      <c r="W72" s="88"/>
    </row>
    <row r="73" spans="1:23" ht="39.950000000000003" customHeight="1" x14ac:dyDescent="0.25">
      <c r="A73" s="49" t="s">
        <v>502</v>
      </c>
      <c r="B73" s="49" t="s">
        <v>56</v>
      </c>
      <c r="C73" s="49" t="s">
        <v>503</v>
      </c>
      <c r="D73" s="32">
        <f t="shared" si="24"/>
        <v>1</v>
      </c>
      <c r="E73" s="42"/>
      <c r="F73" s="37">
        <f t="shared" si="25"/>
        <v>1</v>
      </c>
      <c r="G73" s="42"/>
      <c r="H73" s="45"/>
      <c r="I73" s="86">
        <f t="shared" si="26"/>
        <v>0</v>
      </c>
      <c r="J73" s="48"/>
      <c r="K73" s="87">
        <f t="shared" si="17"/>
        <v>0</v>
      </c>
      <c r="L73" s="42"/>
      <c r="M73" s="42"/>
      <c r="N73" s="45"/>
      <c r="O73" s="88">
        <f t="shared" ref="O73:O74" si="40">IF(N73&lt;&gt;0,IF(N73+H73&gt;3*D73,0,IF(N73+H73&gt;D73*2.5,25,IF(N73+H73&gt;D73*2,50,IF(N73+H73&gt;D73*1.5,75,100)))),0)</f>
        <v>0</v>
      </c>
      <c r="P73" s="45"/>
      <c r="Q73" s="42"/>
      <c r="R73" s="42"/>
      <c r="S73" s="45"/>
      <c r="T73" s="45"/>
      <c r="U73" s="42"/>
      <c r="V73" s="88">
        <v>0</v>
      </c>
      <c r="W73" s="88"/>
    </row>
    <row r="74" spans="1:23" ht="39.950000000000003" customHeight="1" x14ac:dyDescent="0.25">
      <c r="A74" s="49" t="s">
        <v>504</v>
      </c>
      <c r="B74" s="49" t="s">
        <v>80</v>
      </c>
      <c r="C74" s="49" t="s">
        <v>505</v>
      </c>
      <c r="D74" s="32">
        <f t="shared" si="24"/>
        <v>0</v>
      </c>
      <c r="E74" s="42"/>
      <c r="F74" s="37">
        <f t="shared" si="25"/>
        <v>1</v>
      </c>
      <c r="G74" s="42"/>
      <c r="H74" s="45"/>
      <c r="I74" s="86">
        <f t="shared" si="26"/>
        <v>0</v>
      </c>
      <c r="J74" s="48"/>
      <c r="K74" s="87">
        <f t="shared" si="17"/>
        <v>0</v>
      </c>
      <c r="L74" s="42"/>
      <c r="M74" s="42"/>
      <c r="N74" s="45"/>
      <c r="O74" s="88">
        <f t="shared" si="40"/>
        <v>0</v>
      </c>
      <c r="P74" s="45"/>
      <c r="Q74" s="42"/>
      <c r="R74" s="42"/>
      <c r="S74" s="45"/>
      <c r="T74" s="45"/>
      <c r="U74" s="42"/>
      <c r="V74" s="88">
        <v>0</v>
      </c>
      <c r="W74" s="88"/>
    </row>
    <row r="75" spans="1:23" ht="39.950000000000003" customHeight="1" x14ac:dyDescent="0.25">
      <c r="A75" s="49" t="s">
        <v>506</v>
      </c>
      <c r="B75" s="49" t="s">
        <v>80</v>
      </c>
      <c r="C75" s="49" t="s">
        <v>507</v>
      </c>
      <c r="D75" s="32">
        <f t="shared" si="24"/>
        <v>0</v>
      </c>
      <c r="E75" s="42"/>
      <c r="F75" s="37">
        <f t="shared" si="25"/>
        <v>1</v>
      </c>
      <c r="G75" s="42"/>
      <c r="H75" s="45"/>
      <c r="I75" s="86">
        <f t="shared" si="26"/>
        <v>0</v>
      </c>
      <c r="J75" s="48"/>
      <c r="K75" s="87">
        <f t="shared" si="17"/>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508</v>
      </c>
      <c r="B76" s="49" t="s">
        <v>80</v>
      </c>
      <c r="C76" s="49" t="s">
        <v>509</v>
      </c>
      <c r="D76" s="32">
        <f t="shared" si="24"/>
        <v>0</v>
      </c>
      <c r="E76" s="42"/>
      <c r="F76" s="37">
        <f t="shared" si="25"/>
        <v>1</v>
      </c>
      <c r="G76" s="42"/>
      <c r="H76" s="45"/>
      <c r="I76" s="86">
        <f t="shared" si="26"/>
        <v>0</v>
      </c>
      <c r="J76" s="48"/>
      <c r="K76" s="87">
        <f t="shared" si="17"/>
        <v>0</v>
      </c>
      <c r="L76" s="42"/>
      <c r="M76" s="42"/>
      <c r="N76" s="45"/>
      <c r="O76" s="88">
        <f t="shared" ref="O76:O80" si="41">IF(N76&lt;&gt;0,IF(N76+H76&gt;3*D76,0,IF(N76+H76&gt;D76*2.5,25,IF(N76+H76&gt;D76*2,50,IF(N76+H76&gt;D76*1.5,75,100)))),0)</f>
        <v>0</v>
      </c>
      <c r="P76" s="45"/>
      <c r="Q76" s="42"/>
      <c r="R76" s="42"/>
      <c r="S76" s="45"/>
      <c r="T76" s="45"/>
      <c r="U76" s="42"/>
      <c r="V76" s="88">
        <v>0</v>
      </c>
      <c r="W76" s="88"/>
    </row>
    <row r="77" spans="1:23" ht="39.950000000000003" customHeight="1" x14ac:dyDescent="0.25">
      <c r="A77" s="49" t="s">
        <v>510</v>
      </c>
      <c r="B77" s="49" t="s">
        <v>56</v>
      </c>
      <c r="C77" s="49"/>
      <c r="D77" s="32">
        <f t="shared" si="24"/>
        <v>1</v>
      </c>
      <c r="E77" s="42"/>
      <c r="F77" s="37">
        <f t="shared" si="25"/>
        <v>1</v>
      </c>
      <c r="G77" s="42"/>
      <c r="H77" s="45"/>
      <c r="I77" s="86">
        <f t="shared" si="26"/>
        <v>0</v>
      </c>
      <c r="J77" s="48"/>
      <c r="K77" s="87">
        <f t="shared" si="17"/>
        <v>0</v>
      </c>
      <c r="L77" s="42"/>
      <c r="M77" s="42"/>
      <c r="N77" s="45"/>
      <c r="O77" s="88">
        <f t="shared" si="41"/>
        <v>0</v>
      </c>
      <c r="P77" s="45"/>
      <c r="Q77" s="42"/>
      <c r="R77" s="42"/>
      <c r="S77" s="45"/>
      <c r="T77" s="45"/>
      <c r="U77" s="42"/>
      <c r="V77" s="88">
        <v>0</v>
      </c>
      <c r="W77" s="88"/>
    </row>
    <row r="78" spans="1:23" ht="39.950000000000003" customHeight="1" x14ac:dyDescent="0.25">
      <c r="A78" s="49" t="s">
        <v>511</v>
      </c>
      <c r="B78" s="49" t="s">
        <v>56</v>
      </c>
      <c r="C78" s="49"/>
      <c r="D78" s="32">
        <f t="shared" si="24"/>
        <v>1</v>
      </c>
      <c r="E78" s="42"/>
      <c r="F78" s="37">
        <f t="shared" si="25"/>
        <v>1</v>
      </c>
      <c r="G78" s="42"/>
      <c r="H78" s="45"/>
      <c r="I78" s="86">
        <f t="shared" si="26"/>
        <v>0</v>
      </c>
      <c r="J78" s="48"/>
      <c r="K78" s="87">
        <f t="shared" si="17"/>
        <v>0</v>
      </c>
      <c r="L78" s="42"/>
      <c r="M78" s="42"/>
      <c r="N78" s="45"/>
      <c r="O78" s="88">
        <f t="shared" si="41"/>
        <v>0</v>
      </c>
      <c r="P78" s="45"/>
      <c r="Q78" s="42"/>
      <c r="R78" s="42"/>
      <c r="S78" s="45"/>
      <c r="T78" s="45"/>
      <c r="U78" s="42"/>
      <c r="V78" s="88">
        <v>0</v>
      </c>
      <c r="W78" s="88"/>
    </row>
    <row r="79" spans="1:23" ht="39.950000000000003" customHeight="1" x14ac:dyDescent="0.25">
      <c r="A79" s="49" t="s">
        <v>512</v>
      </c>
      <c r="B79" s="49" t="s">
        <v>56</v>
      </c>
      <c r="C79" s="49"/>
      <c r="D79" s="32">
        <f t="shared" si="24"/>
        <v>1</v>
      </c>
      <c r="E79" s="42"/>
      <c r="F79" s="37">
        <f t="shared" si="25"/>
        <v>1</v>
      </c>
      <c r="G79" s="42"/>
      <c r="H79" s="45"/>
      <c r="I79" s="86">
        <f t="shared" si="26"/>
        <v>0</v>
      </c>
      <c r="J79" s="48"/>
      <c r="K79" s="87">
        <f t="shared" si="17"/>
        <v>0</v>
      </c>
      <c r="L79" s="42"/>
      <c r="M79" s="42"/>
      <c r="N79" s="45"/>
      <c r="O79" s="88">
        <f t="shared" si="41"/>
        <v>0</v>
      </c>
      <c r="P79" s="45"/>
      <c r="Q79" s="42"/>
      <c r="R79" s="42"/>
      <c r="S79" s="45"/>
      <c r="T79" s="45"/>
      <c r="U79" s="42"/>
      <c r="V79" s="88">
        <v>0</v>
      </c>
      <c r="W79" s="88"/>
    </row>
    <row r="80" spans="1:23" ht="39.950000000000003" customHeight="1" x14ac:dyDescent="0.25">
      <c r="A80" s="49" t="s">
        <v>513</v>
      </c>
      <c r="B80" s="49" t="s">
        <v>80</v>
      </c>
      <c r="C80" s="49" t="s">
        <v>514</v>
      </c>
      <c r="D80" s="32">
        <f t="shared" si="24"/>
        <v>0</v>
      </c>
      <c r="E80" s="42"/>
      <c r="F80" s="37">
        <f t="shared" si="25"/>
        <v>1</v>
      </c>
      <c r="G80" s="42"/>
      <c r="H80" s="45"/>
      <c r="I80" s="86">
        <f t="shared" si="26"/>
        <v>0</v>
      </c>
      <c r="J80" s="48"/>
      <c r="K80" s="87">
        <f t="shared" si="17"/>
        <v>0</v>
      </c>
      <c r="L80" s="42"/>
      <c r="M80" s="42"/>
      <c r="N80" s="45"/>
      <c r="O80" s="88">
        <f t="shared" si="41"/>
        <v>0</v>
      </c>
      <c r="P80" s="45"/>
      <c r="Q80" s="42"/>
      <c r="R80" s="42"/>
      <c r="S80" s="45"/>
      <c r="T80" s="45"/>
      <c r="U80" s="42"/>
      <c r="V80" s="88">
        <v>0</v>
      </c>
      <c r="W80" s="88"/>
    </row>
    <row r="81" spans="1:23" ht="39.950000000000003" customHeight="1" x14ac:dyDescent="0.25">
      <c r="A81" s="49" t="s">
        <v>515</v>
      </c>
      <c r="B81" s="49" t="s">
        <v>80</v>
      </c>
      <c r="C81" s="49"/>
      <c r="D81" s="32">
        <f t="shared" si="3"/>
        <v>0</v>
      </c>
      <c r="E81" s="42"/>
      <c r="F81" s="37">
        <f t="shared" si="15"/>
        <v>1</v>
      </c>
      <c r="G81" s="42"/>
      <c r="H81" s="45"/>
      <c r="I81" s="86">
        <f t="shared" si="16"/>
        <v>0</v>
      </c>
      <c r="J81" s="48"/>
      <c r="K81" s="87">
        <f t="shared" si="17"/>
        <v>0</v>
      </c>
      <c r="L81" s="42"/>
      <c r="M81" s="42"/>
      <c r="N81" s="45"/>
      <c r="O81" s="88">
        <f>IF(N81&lt;&gt;0,IF(N81+H81&gt;3*D81,0,IF(N81+H81&gt;D81*2.5,25,IF(N81+H81&gt;D81*2,50,IF(N81+H81&gt;D81*1.5,75,100)))),0)</f>
        <v>0</v>
      </c>
      <c r="P81" s="45"/>
      <c r="Q81" s="42"/>
      <c r="R81" s="42"/>
      <c r="S81" s="45"/>
      <c r="T81" s="45"/>
      <c r="U81" s="42"/>
      <c r="V81" s="88">
        <v>0</v>
      </c>
      <c r="W81" s="88"/>
    </row>
    <row r="82" spans="1:23" ht="39.950000000000003" customHeight="1" x14ac:dyDescent="0.25">
      <c r="A82" s="49" t="s">
        <v>516</v>
      </c>
      <c r="B82" s="49" t="s">
        <v>56</v>
      </c>
      <c r="C82" s="49"/>
      <c r="D82" s="32">
        <f t="shared" si="3"/>
        <v>1</v>
      </c>
      <c r="E82" s="42"/>
      <c r="F82" s="37">
        <f t="shared" si="15"/>
        <v>1</v>
      </c>
      <c r="G82" s="42"/>
      <c r="H82" s="45"/>
      <c r="I82" s="86">
        <f t="shared" si="16"/>
        <v>0</v>
      </c>
      <c r="J82" s="48"/>
      <c r="K82" s="87">
        <f t="shared" si="17"/>
        <v>0</v>
      </c>
      <c r="L82" s="42"/>
      <c r="M82" s="42"/>
      <c r="N82" s="45"/>
      <c r="O82" s="88">
        <f t="shared" ref="O82:O83" si="42">IF(N82&lt;&gt;0,IF(N82+H82&gt;3*D82,0,IF(N82+H82&gt;D82*2.5,25,IF(N82+H82&gt;D82*2,50,IF(N82+H82&gt;D82*1.5,75,100)))),0)</f>
        <v>0</v>
      </c>
      <c r="P82" s="45"/>
      <c r="Q82" s="42"/>
      <c r="R82" s="42"/>
      <c r="S82" s="45"/>
      <c r="T82" s="45"/>
      <c r="U82" s="42"/>
      <c r="V82" s="88">
        <v>0</v>
      </c>
      <c r="W82" s="88"/>
    </row>
    <row r="83" spans="1:23" ht="39.950000000000003" customHeight="1" x14ac:dyDescent="0.25">
      <c r="A83" s="49" t="s">
        <v>517</v>
      </c>
      <c r="B83" s="49" t="s">
        <v>80</v>
      </c>
      <c r="C83" s="49" t="s">
        <v>395</v>
      </c>
      <c r="D83" s="32">
        <f t="shared" si="3"/>
        <v>0</v>
      </c>
      <c r="E83" s="42"/>
      <c r="F83" s="37">
        <f t="shared" si="15"/>
        <v>1</v>
      </c>
      <c r="G83" s="42"/>
      <c r="H83" s="45"/>
      <c r="I83" s="86">
        <f t="shared" si="16"/>
        <v>0</v>
      </c>
      <c r="J83" s="48"/>
      <c r="K83" s="87">
        <f t="shared" si="17"/>
        <v>0</v>
      </c>
      <c r="L83" s="42"/>
      <c r="M83" s="42"/>
      <c r="N83" s="45"/>
      <c r="O83" s="88">
        <f t="shared" si="42"/>
        <v>0</v>
      </c>
      <c r="P83" s="45"/>
      <c r="Q83" s="42"/>
      <c r="R83" s="42"/>
      <c r="S83" s="45"/>
      <c r="T83" s="45"/>
      <c r="U83" s="42"/>
      <c r="V83" s="88">
        <v>0</v>
      </c>
      <c r="W83" s="88"/>
    </row>
    <row r="84" spans="1:23" ht="39.950000000000003" customHeight="1" x14ac:dyDescent="0.25">
      <c r="A84" s="49" t="s">
        <v>518</v>
      </c>
      <c r="B84" s="49" t="s">
        <v>80</v>
      </c>
      <c r="C84" s="49" t="s">
        <v>395</v>
      </c>
      <c r="D84" s="32">
        <f t="shared" si="3"/>
        <v>0</v>
      </c>
      <c r="E84" s="42"/>
      <c r="F84" s="37">
        <f t="shared" si="15"/>
        <v>1</v>
      </c>
      <c r="G84" s="42"/>
      <c r="H84" s="45"/>
      <c r="I84" s="86">
        <f t="shared" si="16"/>
        <v>0</v>
      </c>
      <c r="J84" s="48"/>
      <c r="K84" s="87">
        <f t="shared" si="17"/>
        <v>0</v>
      </c>
      <c r="L84" s="42"/>
      <c r="M84" s="42"/>
      <c r="N84" s="45"/>
      <c r="O84" s="88">
        <f>IF(N84&lt;&gt;0,IF(N84+H84&gt;3*D84,0,IF(N84+H84&gt;D84*2.5,25,IF(N84+H84&gt;D84*2,50,IF(N84+H84&gt;D84*1.5,75,100)))),0)</f>
        <v>0</v>
      </c>
      <c r="P84" s="45"/>
      <c r="Q84" s="42"/>
      <c r="R84" s="42"/>
      <c r="S84" s="45"/>
      <c r="T84" s="45"/>
      <c r="U84" s="42"/>
      <c r="V84" s="88">
        <v>0</v>
      </c>
      <c r="W84" s="88"/>
    </row>
    <row r="85" spans="1:23" ht="39.950000000000003" customHeight="1" x14ac:dyDescent="0.25">
      <c r="A85" s="49" t="s">
        <v>519</v>
      </c>
      <c r="B85" s="49" t="s">
        <v>80</v>
      </c>
      <c r="C85" s="49" t="s">
        <v>395</v>
      </c>
      <c r="D85" s="32">
        <f t="shared" si="3"/>
        <v>0</v>
      </c>
      <c r="E85" s="42"/>
      <c r="F85" s="37">
        <f t="shared" si="15"/>
        <v>1</v>
      </c>
      <c r="G85" s="42"/>
      <c r="H85" s="45"/>
      <c r="I85" s="86">
        <f t="shared" si="16"/>
        <v>0</v>
      </c>
      <c r="J85" s="48"/>
      <c r="K85" s="87">
        <f t="shared" si="17"/>
        <v>0</v>
      </c>
      <c r="L85" s="42"/>
      <c r="M85" s="42"/>
      <c r="N85" s="45"/>
      <c r="O85" s="88">
        <f t="shared" ref="O85:O86" si="43">IF(N85&lt;&gt;0,IF(N85+H85&gt;3*D85,0,IF(N85+H85&gt;D85*2.5,25,IF(N85+H85&gt;D85*2,50,IF(N85+H85&gt;D85*1.5,75,100)))),0)</f>
        <v>0</v>
      </c>
      <c r="P85" s="45"/>
      <c r="Q85" s="42"/>
      <c r="R85" s="42"/>
      <c r="S85" s="45"/>
      <c r="T85" s="45"/>
      <c r="U85" s="42"/>
      <c r="V85" s="88">
        <v>0</v>
      </c>
      <c r="W85" s="88"/>
    </row>
    <row r="86" spans="1:23" ht="39.950000000000003" customHeight="1" x14ac:dyDescent="0.25">
      <c r="A86" s="49" t="s">
        <v>520</v>
      </c>
      <c r="B86" s="49" t="s">
        <v>80</v>
      </c>
      <c r="C86" s="49" t="s">
        <v>521</v>
      </c>
      <c r="D86" s="32">
        <f t="shared" si="3"/>
        <v>0</v>
      </c>
      <c r="E86" s="42"/>
      <c r="F86" s="37">
        <f t="shared" si="15"/>
        <v>1</v>
      </c>
      <c r="G86" s="42"/>
      <c r="H86" s="45"/>
      <c r="I86" s="86">
        <f t="shared" si="16"/>
        <v>0</v>
      </c>
      <c r="J86" s="48"/>
      <c r="K86" s="87">
        <f t="shared" si="17"/>
        <v>0</v>
      </c>
      <c r="L86" s="42"/>
      <c r="M86" s="42"/>
      <c r="N86" s="45"/>
      <c r="O86" s="88">
        <f t="shared" si="43"/>
        <v>0</v>
      </c>
      <c r="P86" s="45"/>
      <c r="Q86" s="42"/>
      <c r="R86" s="42"/>
      <c r="S86" s="45"/>
      <c r="T86" s="45"/>
      <c r="U86" s="42"/>
      <c r="V86" s="88">
        <v>0</v>
      </c>
      <c r="W86" s="88"/>
    </row>
    <row r="87" spans="1:23" ht="39.950000000000003" customHeight="1" x14ac:dyDescent="0.25">
      <c r="A87" s="49" t="s">
        <v>522</v>
      </c>
      <c r="B87" s="49" t="s">
        <v>80</v>
      </c>
      <c r="C87" s="49" t="s">
        <v>523</v>
      </c>
      <c r="D87" s="32">
        <f t="shared" si="3"/>
        <v>0</v>
      </c>
      <c r="E87" s="42"/>
      <c r="F87" s="37">
        <f t="shared" si="15"/>
        <v>1</v>
      </c>
      <c r="G87" s="42"/>
      <c r="H87" s="45"/>
      <c r="I87" s="86">
        <f t="shared" si="16"/>
        <v>0</v>
      </c>
      <c r="J87" s="48"/>
      <c r="K87" s="87">
        <f t="shared" si="17"/>
        <v>0</v>
      </c>
      <c r="L87" s="42"/>
      <c r="M87" s="42"/>
      <c r="N87" s="45"/>
      <c r="O87" s="88">
        <f>IF(N87&lt;&gt;0,IF(N87+H87&gt;3*D87,0,IF(N87+H87&gt;D87*2.5,25,IF(N87+H87&gt;D87*2,50,IF(N87+H87&gt;D87*1.5,75,100)))),0)</f>
        <v>0</v>
      </c>
      <c r="P87" s="45"/>
      <c r="Q87" s="42"/>
      <c r="R87" s="42"/>
      <c r="S87" s="45"/>
      <c r="T87" s="45"/>
      <c r="U87" s="42"/>
      <c r="V87" s="88">
        <v>0</v>
      </c>
      <c r="W87" s="88"/>
    </row>
    <row r="88" spans="1:23" ht="39.950000000000003" customHeight="1" x14ac:dyDescent="0.25">
      <c r="A88" s="49" t="s">
        <v>524</v>
      </c>
      <c r="B88" s="49" t="s">
        <v>80</v>
      </c>
      <c r="C88" s="49"/>
      <c r="D88" s="32">
        <f t="shared" si="3"/>
        <v>0</v>
      </c>
      <c r="E88" s="42"/>
      <c r="F88" s="37">
        <f t="shared" si="15"/>
        <v>1</v>
      </c>
      <c r="G88" s="42"/>
      <c r="H88" s="45"/>
      <c r="I88" s="86">
        <f t="shared" si="16"/>
        <v>0</v>
      </c>
      <c r="J88" s="48"/>
      <c r="K88" s="87">
        <f t="shared" si="17"/>
        <v>0</v>
      </c>
      <c r="L88" s="42"/>
      <c r="M88" s="42"/>
      <c r="N88" s="45"/>
      <c r="O88" s="88">
        <f t="shared" ref="O88:O89" si="44">IF(N88&lt;&gt;0,IF(N88+H88&gt;3*D88,0,IF(N88+H88&gt;D88*2.5,25,IF(N88+H88&gt;D88*2,50,IF(N88+H88&gt;D88*1.5,75,100)))),0)</f>
        <v>0</v>
      </c>
      <c r="P88" s="45"/>
      <c r="Q88" s="42"/>
      <c r="R88" s="42"/>
      <c r="S88" s="45"/>
      <c r="T88" s="45"/>
      <c r="U88" s="42"/>
      <c r="V88" s="88">
        <v>0</v>
      </c>
      <c r="W88" s="88"/>
    </row>
    <row r="89" spans="1:23" ht="39.950000000000003" customHeight="1" x14ac:dyDescent="0.25">
      <c r="A89" s="49" t="s">
        <v>525</v>
      </c>
      <c r="B89" s="49" t="s">
        <v>80</v>
      </c>
      <c r="C89" s="49" t="s">
        <v>526</v>
      </c>
      <c r="D89" s="32">
        <f t="shared" si="3"/>
        <v>0</v>
      </c>
      <c r="E89" s="42"/>
      <c r="F89" s="37">
        <f t="shared" si="15"/>
        <v>1</v>
      </c>
      <c r="G89" s="42"/>
      <c r="H89" s="45"/>
      <c r="I89" s="86">
        <f t="shared" si="16"/>
        <v>0</v>
      </c>
      <c r="J89" s="48"/>
      <c r="K89" s="87">
        <f t="shared" si="17"/>
        <v>0</v>
      </c>
      <c r="L89" s="42"/>
      <c r="M89" s="42"/>
      <c r="N89" s="45"/>
      <c r="O89" s="88">
        <f t="shared" si="44"/>
        <v>0</v>
      </c>
      <c r="P89" s="45"/>
      <c r="Q89" s="42"/>
      <c r="R89" s="42"/>
      <c r="S89" s="45"/>
      <c r="T89" s="45"/>
      <c r="U89" s="42"/>
      <c r="V89" s="88">
        <v>0</v>
      </c>
      <c r="W89" s="88"/>
    </row>
    <row r="90" spans="1:23" ht="39.950000000000003" customHeight="1" x14ac:dyDescent="0.25">
      <c r="A90" s="49" t="s">
        <v>527</v>
      </c>
      <c r="B90" s="49" t="s">
        <v>80</v>
      </c>
      <c r="C90" s="49"/>
      <c r="D90" s="32">
        <f t="shared" si="3"/>
        <v>0</v>
      </c>
      <c r="E90" s="42"/>
      <c r="F90" s="37">
        <f t="shared" si="15"/>
        <v>1</v>
      </c>
      <c r="G90" s="42"/>
      <c r="H90" s="45"/>
      <c r="I90" s="86">
        <f t="shared" si="16"/>
        <v>0</v>
      </c>
      <c r="J90" s="48"/>
      <c r="K90" s="87">
        <f t="shared" si="17"/>
        <v>0</v>
      </c>
      <c r="L90" s="42"/>
      <c r="M90" s="42"/>
      <c r="N90" s="45"/>
      <c r="O90" s="88">
        <f>IF(N90&lt;&gt;0,IF(N90+H90&gt;3*D90,0,IF(N90+H90&gt;D90*2.5,25,IF(N90+H90&gt;D90*2,50,IF(N90+H90&gt;D90*1.5,75,100)))),0)</f>
        <v>0</v>
      </c>
      <c r="P90" s="45"/>
      <c r="Q90" s="42"/>
      <c r="R90" s="42"/>
      <c r="S90" s="45"/>
      <c r="T90" s="45"/>
      <c r="U90" s="42"/>
      <c r="V90" s="88">
        <v>0</v>
      </c>
      <c r="W90" s="88"/>
    </row>
    <row r="91" spans="1:23" ht="39.950000000000003" customHeight="1" x14ac:dyDescent="0.25">
      <c r="A91" s="49" t="s">
        <v>528</v>
      </c>
      <c r="B91" s="49" t="s">
        <v>56</v>
      </c>
      <c r="C91" s="49"/>
      <c r="D91" s="32">
        <f t="shared" si="3"/>
        <v>1</v>
      </c>
      <c r="E91" s="42"/>
      <c r="F91" s="37">
        <f t="shared" si="15"/>
        <v>1</v>
      </c>
      <c r="G91" s="42"/>
      <c r="H91" s="45"/>
      <c r="I91" s="86">
        <f t="shared" si="16"/>
        <v>0</v>
      </c>
      <c r="J91" s="48"/>
      <c r="K91" s="87">
        <f t="shared" si="17"/>
        <v>0</v>
      </c>
      <c r="L91" s="42"/>
      <c r="M91" s="42"/>
      <c r="N91" s="45"/>
      <c r="O91" s="88">
        <f t="shared" ref="O91:O92" si="45">IF(N91&lt;&gt;0,IF(N91+H91&gt;3*D91,0,IF(N91+H91&gt;D91*2.5,25,IF(N91+H91&gt;D91*2,50,IF(N91+H91&gt;D91*1.5,75,100)))),0)</f>
        <v>0</v>
      </c>
      <c r="P91" s="45"/>
      <c r="Q91" s="42"/>
      <c r="R91" s="42"/>
      <c r="S91" s="45"/>
      <c r="T91" s="45"/>
      <c r="U91" s="42"/>
      <c r="V91" s="88">
        <v>0</v>
      </c>
      <c r="W91" s="88"/>
    </row>
    <row r="92" spans="1:23" ht="39.950000000000003" customHeight="1" x14ac:dyDescent="0.25">
      <c r="A92" s="49" t="s">
        <v>398</v>
      </c>
      <c r="B92" s="49" t="s">
        <v>80</v>
      </c>
      <c r="C92" s="49" t="s">
        <v>399</v>
      </c>
      <c r="D92" s="32">
        <f t="shared" si="3"/>
        <v>0</v>
      </c>
      <c r="E92" s="42"/>
      <c r="F92" s="37">
        <f t="shared" si="15"/>
        <v>1</v>
      </c>
      <c r="G92" s="42"/>
      <c r="H92" s="45"/>
      <c r="I92" s="86">
        <f t="shared" si="16"/>
        <v>0</v>
      </c>
      <c r="J92" s="48"/>
      <c r="K92" s="87">
        <f t="shared" si="17"/>
        <v>0</v>
      </c>
      <c r="L92" s="42"/>
      <c r="M92" s="42"/>
      <c r="N92" s="45"/>
      <c r="O92" s="88">
        <f t="shared" si="45"/>
        <v>0</v>
      </c>
      <c r="P92" s="45"/>
      <c r="Q92" s="42"/>
      <c r="R92" s="42"/>
      <c r="S92" s="45"/>
      <c r="T92" s="45"/>
      <c r="U92" s="42"/>
      <c r="V92" s="88">
        <v>0</v>
      </c>
      <c r="W92" s="88"/>
    </row>
    <row r="93" spans="1:23" ht="39.950000000000003" customHeight="1" x14ac:dyDescent="0.25">
      <c r="A93" s="49" t="s">
        <v>529</v>
      </c>
      <c r="B93" s="49" t="s">
        <v>58</v>
      </c>
      <c r="C93" s="49" t="s">
        <v>397</v>
      </c>
      <c r="D93" s="32">
        <f t="shared" si="3"/>
        <v>0</v>
      </c>
      <c r="E93" s="42"/>
      <c r="F93" s="37">
        <f t="shared" si="15"/>
        <v>1</v>
      </c>
      <c r="G93" s="42"/>
      <c r="H93" s="45"/>
      <c r="I93" s="86">
        <f t="shared" si="16"/>
        <v>0</v>
      </c>
      <c r="J93" s="48"/>
      <c r="K93" s="87">
        <f t="shared" si="17"/>
        <v>0</v>
      </c>
      <c r="L93" s="42"/>
      <c r="M93" s="42"/>
      <c r="N93" s="45"/>
      <c r="O93" s="88">
        <f>IF(N93&lt;&gt;0,IF(N93+H93&gt;3*D93,0,IF(N93+H93&gt;D93*2.5,25,IF(N93+H93&gt;D93*2,50,IF(N93+H93&gt;D93*1.5,75,100)))),0)</f>
        <v>0</v>
      </c>
      <c r="P93" s="45"/>
      <c r="Q93" s="42"/>
      <c r="R93" s="42"/>
      <c r="S93" s="45"/>
      <c r="T93" s="45"/>
      <c r="U93" s="42"/>
      <c r="V93" s="88">
        <v>0</v>
      </c>
      <c r="W93" s="88"/>
    </row>
    <row r="94" spans="1:23" ht="39.950000000000003" customHeight="1" x14ac:dyDescent="0.25">
      <c r="A94" s="49" t="s">
        <v>530</v>
      </c>
      <c r="B94" s="49" t="s">
        <v>80</v>
      </c>
      <c r="C94" s="49"/>
      <c r="D94" s="32">
        <f t="shared" si="3"/>
        <v>0</v>
      </c>
      <c r="E94" s="42"/>
      <c r="F94" s="37">
        <f t="shared" si="15"/>
        <v>1</v>
      </c>
      <c r="G94" s="42"/>
      <c r="H94" s="45"/>
      <c r="I94" s="86">
        <f t="shared" si="16"/>
        <v>0</v>
      </c>
      <c r="J94" s="48"/>
      <c r="K94" s="87">
        <f t="shared" si="17"/>
        <v>0</v>
      </c>
      <c r="L94" s="42"/>
      <c r="M94" s="42"/>
      <c r="N94" s="45"/>
      <c r="O94" s="88">
        <f t="shared" ref="O94:O95" si="46">IF(N94&lt;&gt;0,IF(N94+H94&gt;3*D94,0,IF(N94+H94&gt;D94*2.5,25,IF(N94+H94&gt;D94*2,50,IF(N94+H94&gt;D94*1.5,75,100)))),0)</f>
        <v>0</v>
      </c>
      <c r="P94" s="45"/>
      <c r="Q94" s="42"/>
      <c r="R94" s="42"/>
      <c r="S94" s="45"/>
      <c r="T94" s="45"/>
      <c r="U94" s="42"/>
      <c r="V94" s="88">
        <v>0</v>
      </c>
      <c r="W94" s="88"/>
    </row>
    <row r="95" spans="1:23" ht="39.950000000000003" customHeight="1" x14ac:dyDescent="0.25">
      <c r="A95" s="49" t="s">
        <v>531</v>
      </c>
      <c r="B95" s="49" t="s">
        <v>58</v>
      </c>
      <c r="C95" s="49" t="s">
        <v>532</v>
      </c>
      <c r="D95" s="32">
        <f t="shared" si="3"/>
        <v>0</v>
      </c>
      <c r="E95" s="42"/>
      <c r="F95" s="37">
        <f t="shared" si="15"/>
        <v>1</v>
      </c>
      <c r="G95" s="42"/>
      <c r="H95" s="45"/>
      <c r="I95" s="86">
        <f t="shared" si="16"/>
        <v>0</v>
      </c>
      <c r="J95" s="48"/>
      <c r="K95" s="87">
        <f t="shared" si="17"/>
        <v>0</v>
      </c>
      <c r="L95" s="42"/>
      <c r="M95" s="42"/>
      <c r="N95" s="45"/>
      <c r="O95" s="88">
        <f t="shared" si="46"/>
        <v>0</v>
      </c>
      <c r="P95" s="45"/>
      <c r="Q95" s="42"/>
      <c r="R95" s="42"/>
      <c r="S95" s="45"/>
      <c r="T95" s="45"/>
      <c r="U95" s="42"/>
      <c r="V95" s="88">
        <v>0</v>
      </c>
      <c r="W95" s="88"/>
    </row>
    <row r="96" spans="1:23" ht="39.950000000000003" customHeight="1" x14ac:dyDescent="0.25">
      <c r="A96" s="49" t="s">
        <v>533</v>
      </c>
      <c r="B96" s="49" t="s">
        <v>80</v>
      </c>
      <c r="C96" s="49"/>
      <c r="D96" s="32">
        <f t="shared" si="3"/>
        <v>0</v>
      </c>
      <c r="E96" s="42"/>
      <c r="F96" s="37">
        <f t="shared" si="15"/>
        <v>1</v>
      </c>
      <c r="G96" s="42"/>
      <c r="H96" s="45"/>
      <c r="I96" s="86">
        <f t="shared" si="16"/>
        <v>0</v>
      </c>
      <c r="J96" s="48"/>
      <c r="K96" s="87">
        <f t="shared" si="17"/>
        <v>0</v>
      </c>
      <c r="L96" s="42"/>
      <c r="M96" s="42"/>
      <c r="N96" s="45"/>
      <c r="O96" s="88">
        <f>IF(N96&lt;&gt;0,IF(N96+H96&gt;3*D96,0,IF(N96+H96&gt;D96*2.5,25,IF(N96+H96&gt;D96*2,50,IF(N96+H96&gt;D96*1.5,75,100)))),0)</f>
        <v>0</v>
      </c>
      <c r="P96" s="45"/>
      <c r="Q96" s="42"/>
      <c r="R96" s="42"/>
      <c r="S96" s="45"/>
      <c r="T96" s="45"/>
      <c r="U96" s="42"/>
      <c r="V96" s="88">
        <v>0</v>
      </c>
      <c r="W96" s="88"/>
    </row>
    <row r="97" spans="1:23" ht="39.950000000000003" customHeight="1" x14ac:dyDescent="0.25">
      <c r="A97" s="49" t="s">
        <v>534</v>
      </c>
      <c r="B97" s="49" t="s">
        <v>91</v>
      </c>
      <c r="C97" s="49"/>
      <c r="D97" s="32">
        <f t="shared" si="3"/>
        <v>0</v>
      </c>
      <c r="E97" s="42"/>
      <c r="F97" s="37">
        <f t="shared" si="15"/>
        <v>1</v>
      </c>
      <c r="G97" s="42"/>
      <c r="H97" s="45"/>
      <c r="I97" s="86">
        <f t="shared" si="16"/>
        <v>0</v>
      </c>
      <c r="J97" s="48"/>
      <c r="K97" s="87">
        <f t="shared" si="17"/>
        <v>0</v>
      </c>
      <c r="L97" s="42"/>
      <c r="M97" s="42"/>
      <c r="N97" s="45"/>
      <c r="O97" s="88">
        <f t="shared" ref="O97:O99" si="47">IF(N97&lt;&gt;0,IF(N97+H97&gt;3*D97,0,IF(N97+H97&gt;D97*2.5,25,IF(N97+H97&gt;D97*2,50,IF(N97+H97&gt;D97*1.5,75,100)))),0)</f>
        <v>0</v>
      </c>
      <c r="P97" s="45"/>
      <c r="Q97" s="42"/>
      <c r="R97" s="42"/>
      <c r="S97" s="45"/>
      <c r="T97" s="45"/>
      <c r="U97" s="42"/>
      <c r="V97" s="88">
        <v>0</v>
      </c>
      <c r="W97" s="88"/>
    </row>
    <row r="98" spans="1:23" ht="39.950000000000003" customHeight="1" x14ac:dyDescent="0.25">
      <c r="A98" s="49" t="s">
        <v>535</v>
      </c>
      <c r="B98" s="49" t="s">
        <v>80</v>
      </c>
      <c r="C98" s="49" t="s">
        <v>536</v>
      </c>
      <c r="D98" s="32">
        <f t="shared" si="3"/>
        <v>0</v>
      </c>
      <c r="E98" s="42"/>
      <c r="F98" s="37">
        <f t="shared" si="15"/>
        <v>1</v>
      </c>
      <c r="G98" s="42"/>
      <c r="H98" s="45"/>
      <c r="I98" s="86">
        <f t="shared" si="16"/>
        <v>0</v>
      </c>
      <c r="J98" s="48"/>
      <c r="K98" s="87">
        <f t="shared" si="17"/>
        <v>0</v>
      </c>
      <c r="L98" s="42"/>
      <c r="M98" s="42"/>
      <c r="N98" s="45"/>
      <c r="O98" s="88">
        <f t="shared" si="47"/>
        <v>0</v>
      </c>
      <c r="P98" s="45"/>
      <c r="Q98" s="42"/>
      <c r="R98" s="42"/>
      <c r="S98" s="45"/>
      <c r="T98" s="45"/>
      <c r="U98" s="42"/>
      <c r="V98" s="88">
        <v>0</v>
      </c>
      <c r="W98" s="88"/>
    </row>
    <row r="99" spans="1:23" ht="39.950000000000003" customHeight="1" x14ac:dyDescent="0.25">
      <c r="A99" s="49" t="s">
        <v>537</v>
      </c>
      <c r="B99" s="49" t="s">
        <v>128</v>
      </c>
      <c r="C99" s="49" t="s">
        <v>538</v>
      </c>
      <c r="D99" s="32">
        <f t="shared" si="3"/>
        <v>0</v>
      </c>
      <c r="E99" s="42"/>
      <c r="F99" s="37">
        <f t="shared" si="15"/>
        <v>1</v>
      </c>
      <c r="G99" s="42"/>
      <c r="H99" s="45"/>
      <c r="I99" s="86">
        <f t="shared" si="16"/>
        <v>0</v>
      </c>
      <c r="J99" s="48"/>
      <c r="K99" s="87">
        <f t="shared" si="17"/>
        <v>0</v>
      </c>
      <c r="L99" s="42"/>
      <c r="M99" s="42"/>
      <c r="N99" s="45"/>
      <c r="O99" s="88">
        <f t="shared" si="47"/>
        <v>0</v>
      </c>
      <c r="P99" s="45"/>
      <c r="Q99" s="42"/>
      <c r="R99" s="42"/>
      <c r="S99" s="45"/>
      <c r="T99" s="45"/>
      <c r="U99" s="42"/>
      <c r="V99" s="88">
        <v>0</v>
      </c>
      <c r="W99" s="88"/>
    </row>
    <row r="100" spans="1:23" s="2" customFormat="1" ht="24.95" customHeight="1" x14ac:dyDescent="0.25">
      <c r="A100" s="133" t="s">
        <v>539</v>
      </c>
      <c r="B100" s="133"/>
      <c r="C100" s="133"/>
      <c r="D100" s="39">
        <f>D101</f>
        <v>100</v>
      </c>
      <c r="E100" s="40"/>
      <c r="F100" s="39">
        <f>F101</f>
        <v>100</v>
      </c>
      <c r="G100" s="40"/>
      <c r="H100" s="43"/>
      <c r="I100" s="39">
        <f>I101</f>
        <v>0</v>
      </c>
      <c r="J100" s="46"/>
      <c r="K100" s="39">
        <f>K101</f>
        <v>0</v>
      </c>
      <c r="L100" s="40"/>
      <c r="M100" s="40"/>
      <c r="N100" s="43"/>
      <c r="O100" s="39">
        <f>O101</f>
        <v>0</v>
      </c>
      <c r="P100" s="43"/>
      <c r="Q100" s="40"/>
      <c r="R100" s="40"/>
      <c r="S100" s="43"/>
      <c r="T100" s="43"/>
      <c r="U100" s="40"/>
      <c r="V100" s="39">
        <f>V101</f>
        <v>0</v>
      </c>
      <c r="W100" s="27"/>
    </row>
    <row r="101" spans="1:23" ht="39.950000000000003" customHeight="1" x14ac:dyDescent="0.25">
      <c r="A101" s="23" t="s">
        <v>430</v>
      </c>
      <c r="B101" s="23" t="s">
        <v>53</v>
      </c>
      <c r="C101" s="23" t="s">
        <v>54</v>
      </c>
      <c r="D101" s="36">
        <v>100</v>
      </c>
      <c r="E101" s="41"/>
      <c r="F101" s="28">
        <f>(AVERAGE(F102:F105)*$D$101)</f>
        <v>100</v>
      </c>
      <c r="G101" s="41"/>
      <c r="H101" s="44"/>
      <c r="I101" s="28">
        <f>(AVERAGE(I102:I105)*$D$101)</f>
        <v>0</v>
      </c>
      <c r="J101" s="47"/>
      <c r="K101" s="28">
        <f>(AVERAGE(K102:K105)*$D$101)</f>
        <v>0</v>
      </c>
      <c r="L101" s="41"/>
      <c r="M101" s="41"/>
      <c r="N101" s="44"/>
      <c r="O101" s="28">
        <f>AVERAGE(O102:O105)</f>
        <v>0</v>
      </c>
      <c r="P101" s="44"/>
      <c r="Q101" s="41"/>
      <c r="R101" s="41"/>
      <c r="S101" s="44"/>
      <c r="T101" s="44"/>
      <c r="U101" s="41"/>
      <c r="V101" s="28">
        <f>AVERAGE(V102:V105)</f>
        <v>0</v>
      </c>
      <c r="W101" s="28"/>
    </row>
    <row r="102" spans="1:23" ht="39.950000000000003" customHeight="1" x14ac:dyDescent="0.25">
      <c r="A102" s="49" t="s">
        <v>540</v>
      </c>
      <c r="B102" s="49" t="s">
        <v>80</v>
      </c>
      <c r="C102" s="49"/>
      <c r="D102" s="32">
        <f t="shared" ref="D102:D105" si="48">IF(B102="I",$F$2,IF(B102="G/2",$F$2/2,IF(B102="G/5",$F$2/5,IF(B102="G/10",$F$2/10,1))))</f>
        <v>0</v>
      </c>
      <c r="E102" s="42"/>
      <c r="F102" s="37">
        <f t="shared" ref="F102:F105" si="49">IF(H102&lt;&gt;0,0,1)</f>
        <v>1</v>
      </c>
      <c r="G102" s="42"/>
      <c r="H102" s="45"/>
      <c r="I102" s="86">
        <f>IF(H102&lt;&gt;0,IF(H102&lt;D102,1,0),0)</f>
        <v>0</v>
      </c>
      <c r="J102" s="48"/>
      <c r="K102" s="87">
        <f t="shared" ref="K102:K105" si="50">IF(J102&lt;&gt;0,IF(J102&lt;2017,1,0),0)</f>
        <v>0</v>
      </c>
      <c r="L102" s="42"/>
      <c r="M102" s="42"/>
      <c r="N102" s="45"/>
      <c r="O102" s="88">
        <f t="shared" ref="O102" si="51">IF(N102&lt;&gt;0,IF(N102+H102&gt;3*D102,0,IF(N102+H102&gt;D102*2.5,25,IF(N102+H102&gt;D102*2,50,IF(N102+H102&gt;D102*1.5,75,100)))),0)</f>
        <v>0</v>
      </c>
      <c r="P102" s="45"/>
      <c r="Q102" s="42"/>
      <c r="R102" s="42"/>
      <c r="S102" s="45"/>
      <c r="T102" s="45"/>
      <c r="U102" s="42"/>
      <c r="V102" s="88">
        <v>0</v>
      </c>
      <c r="W102" s="88"/>
    </row>
    <row r="103" spans="1:23" ht="39.950000000000003" customHeight="1" x14ac:dyDescent="0.25">
      <c r="A103" s="49" t="s">
        <v>541</v>
      </c>
      <c r="B103" s="49" t="s">
        <v>80</v>
      </c>
      <c r="C103" s="49" t="s">
        <v>542</v>
      </c>
      <c r="D103" s="32">
        <f t="shared" si="48"/>
        <v>0</v>
      </c>
      <c r="E103" s="42"/>
      <c r="F103" s="37">
        <f t="shared" si="49"/>
        <v>1</v>
      </c>
      <c r="G103" s="42"/>
      <c r="H103" s="45"/>
      <c r="I103" s="86">
        <f t="shared" ref="I103:I105" si="52">IF(H103&lt;&gt;0,IF(H103&lt;D103,1,0),0)</f>
        <v>0</v>
      </c>
      <c r="J103" s="48"/>
      <c r="K103" s="87">
        <f t="shared" si="50"/>
        <v>0</v>
      </c>
      <c r="L103" s="42"/>
      <c r="M103" s="42"/>
      <c r="N103" s="45"/>
      <c r="O103" s="88">
        <f>IF(N103&lt;&gt;0,IF(N103+H103&gt;3*D103,0,IF(N103+H103&gt;D103*2.5,25,IF(N103+H103&gt;D103*2,50,IF(N103+H103&gt;D103*1.5,75,100)))),0)</f>
        <v>0</v>
      </c>
      <c r="P103" s="45"/>
      <c r="Q103" s="42"/>
      <c r="R103" s="42"/>
      <c r="S103" s="45"/>
      <c r="T103" s="45"/>
      <c r="U103" s="42"/>
      <c r="V103" s="88">
        <v>0</v>
      </c>
      <c r="W103" s="88"/>
    </row>
    <row r="104" spans="1:23" ht="39.950000000000003" customHeight="1" x14ac:dyDescent="0.25">
      <c r="A104" s="49" t="s">
        <v>543</v>
      </c>
      <c r="B104" s="49" t="s">
        <v>56</v>
      </c>
      <c r="C104" s="49"/>
      <c r="D104" s="32">
        <f t="shared" si="48"/>
        <v>1</v>
      </c>
      <c r="E104" s="42"/>
      <c r="F104" s="37">
        <f t="shared" si="49"/>
        <v>1</v>
      </c>
      <c r="G104" s="42"/>
      <c r="H104" s="45"/>
      <c r="I104" s="86">
        <f t="shared" si="52"/>
        <v>0</v>
      </c>
      <c r="J104" s="48"/>
      <c r="K104" s="87">
        <f t="shared" si="50"/>
        <v>0</v>
      </c>
      <c r="L104" s="42"/>
      <c r="M104" s="42"/>
      <c r="N104" s="45"/>
      <c r="O104" s="88">
        <f t="shared" ref="O104:O105" si="53">IF(N104&lt;&gt;0,IF(N104+H104&gt;3*D104,0,IF(N104+H104&gt;D104*2.5,25,IF(N104+H104&gt;D104*2,50,IF(N104+H104&gt;D104*1.5,75,100)))),0)</f>
        <v>0</v>
      </c>
      <c r="P104" s="45"/>
      <c r="Q104" s="42"/>
      <c r="R104" s="42"/>
      <c r="S104" s="45"/>
      <c r="T104" s="45"/>
      <c r="U104" s="42"/>
      <c r="V104" s="88">
        <v>0</v>
      </c>
      <c r="W104" s="88"/>
    </row>
    <row r="105" spans="1:23" ht="39.950000000000003" customHeight="1" x14ac:dyDescent="0.25">
      <c r="A105" s="49" t="s">
        <v>544</v>
      </c>
      <c r="B105" s="49" t="s">
        <v>80</v>
      </c>
      <c r="C105" s="49" t="s">
        <v>545</v>
      </c>
      <c r="D105" s="32">
        <f t="shared" si="48"/>
        <v>0</v>
      </c>
      <c r="E105" s="42"/>
      <c r="F105" s="37">
        <f t="shared" si="49"/>
        <v>1</v>
      </c>
      <c r="G105" s="42"/>
      <c r="H105" s="45"/>
      <c r="I105" s="86">
        <f t="shared" si="52"/>
        <v>0</v>
      </c>
      <c r="J105" s="48"/>
      <c r="K105" s="87">
        <f t="shared" si="50"/>
        <v>0</v>
      </c>
      <c r="L105" s="42"/>
      <c r="M105" s="42"/>
      <c r="N105" s="45"/>
      <c r="O105" s="88">
        <f t="shared" si="53"/>
        <v>0</v>
      </c>
      <c r="P105" s="45"/>
      <c r="Q105" s="42"/>
      <c r="R105" s="42"/>
      <c r="S105" s="45"/>
      <c r="T105" s="45"/>
      <c r="U105" s="42"/>
      <c r="V105" s="88">
        <v>0</v>
      </c>
      <c r="W105" s="88"/>
    </row>
    <row r="106" spans="1:23" s="2" customFormat="1" ht="24.95" customHeight="1" x14ac:dyDescent="0.25">
      <c r="A106" s="133" t="s">
        <v>546</v>
      </c>
      <c r="B106" s="133"/>
      <c r="C106" s="133"/>
      <c r="D106" s="39">
        <f>D107</f>
        <v>100</v>
      </c>
      <c r="E106" s="40"/>
      <c r="F106" s="39">
        <f>F107</f>
        <v>100</v>
      </c>
      <c r="G106" s="40"/>
      <c r="H106" s="43"/>
      <c r="I106" s="39">
        <f>I107</f>
        <v>0</v>
      </c>
      <c r="J106" s="46"/>
      <c r="K106" s="39">
        <f>K107</f>
        <v>0</v>
      </c>
      <c r="L106" s="40"/>
      <c r="M106" s="40"/>
      <c r="N106" s="43"/>
      <c r="O106" s="39">
        <f>O107</f>
        <v>0</v>
      </c>
      <c r="P106" s="43"/>
      <c r="Q106" s="40"/>
      <c r="R106" s="40"/>
      <c r="S106" s="43"/>
      <c r="T106" s="43"/>
      <c r="U106" s="40"/>
      <c r="V106" s="39">
        <f>V107</f>
        <v>0</v>
      </c>
      <c r="W106" s="27"/>
    </row>
    <row r="107" spans="1:23" ht="39.950000000000003" customHeight="1" x14ac:dyDescent="0.25">
      <c r="A107" s="23" t="s">
        <v>430</v>
      </c>
      <c r="B107" s="23" t="s">
        <v>53</v>
      </c>
      <c r="C107" s="23" t="s">
        <v>54</v>
      </c>
      <c r="D107" s="36">
        <v>100</v>
      </c>
      <c r="E107" s="41"/>
      <c r="F107" s="28">
        <f>(AVERAGE(F108:F119)*$D$107)</f>
        <v>100</v>
      </c>
      <c r="G107" s="41"/>
      <c r="H107" s="44"/>
      <c r="I107" s="28">
        <f>(AVERAGE(I108:I119)*$D$107)</f>
        <v>0</v>
      </c>
      <c r="J107" s="47"/>
      <c r="K107" s="28">
        <f>(AVERAGE(K108:K119)*$D$107)</f>
        <v>0</v>
      </c>
      <c r="L107" s="41"/>
      <c r="M107" s="41"/>
      <c r="N107" s="44"/>
      <c r="O107" s="28">
        <f>AVERAGE(O108:O119)</f>
        <v>0</v>
      </c>
      <c r="P107" s="44"/>
      <c r="Q107" s="41"/>
      <c r="R107" s="41"/>
      <c r="S107" s="44"/>
      <c r="T107" s="44"/>
      <c r="U107" s="41"/>
      <c r="V107" s="28">
        <f>AVERAGE(V108:V119)</f>
        <v>0</v>
      </c>
      <c r="W107" s="28"/>
    </row>
    <row r="108" spans="1:23" ht="39.950000000000003" customHeight="1" x14ac:dyDescent="0.25">
      <c r="A108" s="49" t="s">
        <v>547</v>
      </c>
      <c r="B108" s="49" t="s">
        <v>80</v>
      </c>
      <c r="C108" s="49"/>
      <c r="D108" s="32">
        <f t="shared" ref="D108:D119" si="54">IF(B108="I",$F$2,IF(B108="G/2",$F$2/2,IF(B108="G/5",$F$2/5,IF(B108="G/10",$F$2/10,1))))</f>
        <v>0</v>
      </c>
      <c r="E108" s="42"/>
      <c r="F108" s="37">
        <f t="shared" ref="F108:F119" si="55">IF(H108&lt;&gt;0,0,1)</f>
        <v>1</v>
      </c>
      <c r="G108" s="42"/>
      <c r="H108" s="45"/>
      <c r="I108" s="86">
        <f t="shared" ref="I108:I119" si="56">IF(H108&lt;&gt;0,IF(H108&lt;D108,1,0),0)</f>
        <v>0</v>
      </c>
      <c r="J108" s="48"/>
      <c r="K108" s="87">
        <f t="shared" ref="K108:K119" si="57">IF(J108&lt;&gt;0,IF(J108&lt;2017,1,0),0)</f>
        <v>0</v>
      </c>
      <c r="L108" s="42"/>
      <c r="M108" s="42"/>
      <c r="N108" s="45"/>
      <c r="O108" s="88">
        <f t="shared" ref="O108" si="58">IF(N108&lt;&gt;0,IF(N108+H108&gt;3*D108,0,IF(N108+H108&gt;D108*2.5,25,IF(N108+H108&gt;D108*2,50,IF(N108+H108&gt;D108*1.5,75,100)))),0)</f>
        <v>0</v>
      </c>
      <c r="P108" s="45"/>
      <c r="Q108" s="42"/>
      <c r="R108" s="42"/>
      <c r="S108" s="45"/>
      <c r="T108" s="45"/>
      <c r="U108" s="42"/>
      <c r="V108" s="88">
        <v>0</v>
      </c>
      <c r="W108" s="88"/>
    </row>
    <row r="109" spans="1:23" ht="39.950000000000003" customHeight="1" x14ac:dyDescent="0.25">
      <c r="A109" s="49" t="s">
        <v>548</v>
      </c>
      <c r="B109" s="49" t="s">
        <v>80</v>
      </c>
      <c r="C109" s="49"/>
      <c r="D109" s="32">
        <f t="shared" si="54"/>
        <v>0</v>
      </c>
      <c r="E109" s="42"/>
      <c r="F109" s="37">
        <f t="shared" si="55"/>
        <v>1</v>
      </c>
      <c r="G109" s="42"/>
      <c r="H109" s="45"/>
      <c r="I109" s="86">
        <f t="shared" si="56"/>
        <v>0</v>
      </c>
      <c r="J109" s="48"/>
      <c r="K109" s="87">
        <f t="shared" si="57"/>
        <v>0</v>
      </c>
      <c r="L109" s="42"/>
      <c r="M109" s="42"/>
      <c r="N109" s="45"/>
      <c r="O109" s="88">
        <f>IF(N109&lt;&gt;0,IF(N109+H109&gt;3*D109,0,IF(N109+H109&gt;D109*2.5,25,IF(N109+H109&gt;D109*2,50,IF(N109+H109&gt;D109*1.5,75,100)))),0)</f>
        <v>0</v>
      </c>
      <c r="P109" s="45"/>
      <c r="Q109" s="42"/>
      <c r="R109" s="42"/>
      <c r="S109" s="45"/>
      <c r="T109" s="45"/>
      <c r="U109" s="42"/>
      <c r="V109" s="88">
        <v>0</v>
      </c>
      <c r="W109" s="88"/>
    </row>
    <row r="110" spans="1:23" ht="39.950000000000003" customHeight="1" x14ac:dyDescent="0.25">
      <c r="A110" s="49" t="s">
        <v>549</v>
      </c>
      <c r="B110" s="49" t="s">
        <v>80</v>
      </c>
      <c r="C110" s="49"/>
      <c r="D110" s="32">
        <f t="shared" si="54"/>
        <v>0</v>
      </c>
      <c r="E110" s="42"/>
      <c r="F110" s="37">
        <f t="shared" si="55"/>
        <v>1</v>
      </c>
      <c r="G110" s="42"/>
      <c r="H110" s="45"/>
      <c r="I110" s="86">
        <f t="shared" si="56"/>
        <v>0</v>
      </c>
      <c r="J110" s="48"/>
      <c r="K110" s="87">
        <f t="shared" si="57"/>
        <v>0</v>
      </c>
      <c r="L110" s="42"/>
      <c r="M110" s="42"/>
      <c r="N110" s="45"/>
      <c r="O110" s="88">
        <f t="shared" ref="O110:O111" si="59">IF(N110&lt;&gt;0,IF(N110+H110&gt;3*D110,0,IF(N110+H110&gt;D110*2.5,25,IF(N110+H110&gt;D110*2,50,IF(N110+H110&gt;D110*1.5,75,100)))),0)</f>
        <v>0</v>
      </c>
      <c r="P110" s="45"/>
      <c r="Q110" s="42"/>
      <c r="R110" s="42"/>
      <c r="S110" s="45"/>
      <c r="T110" s="45"/>
      <c r="U110" s="42"/>
      <c r="V110" s="88">
        <v>0</v>
      </c>
      <c r="W110" s="88"/>
    </row>
    <row r="111" spans="1:23" ht="39.950000000000003" customHeight="1" x14ac:dyDescent="0.25">
      <c r="A111" s="49" t="s">
        <v>550</v>
      </c>
      <c r="B111" s="49" t="s">
        <v>80</v>
      </c>
      <c r="C111" s="49"/>
      <c r="D111" s="32">
        <f t="shared" si="54"/>
        <v>0</v>
      </c>
      <c r="E111" s="42"/>
      <c r="F111" s="37">
        <f t="shared" si="55"/>
        <v>1</v>
      </c>
      <c r="G111" s="42"/>
      <c r="H111" s="45"/>
      <c r="I111" s="86">
        <f t="shared" si="56"/>
        <v>0</v>
      </c>
      <c r="J111" s="48"/>
      <c r="K111" s="87">
        <f t="shared" si="57"/>
        <v>0</v>
      </c>
      <c r="L111" s="42"/>
      <c r="M111" s="42"/>
      <c r="N111" s="45"/>
      <c r="O111" s="88">
        <f t="shared" si="59"/>
        <v>0</v>
      </c>
      <c r="P111" s="45"/>
      <c r="Q111" s="42"/>
      <c r="R111" s="42"/>
      <c r="S111" s="45"/>
      <c r="T111" s="45"/>
      <c r="U111" s="42"/>
      <c r="V111" s="88">
        <v>0</v>
      </c>
      <c r="W111" s="88"/>
    </row>
    <row r="112" spans="1:23" ht="39.950000000000003" customHeight="1" x14ac:dyDescent="0.25">
      <c r="A112" s="49" t="s">
        <v>551</v>
      </c>
      <c r="B112" s="49" t="s">
        <v>80</v>
      </c>
      <c r="C112" s="49" t="s">
        <v>552</v>
      </c>
      <c r="D112" s="32">
        <f t="shared" si="54"/>
        <v>0</v>
      </c>
      <c r="E112" s="42"/>
      <c r="F112" s="37">
        <f t="shared" si="55"/>
        <v>1</v>
      </c>
      <c r="G112" s="42"/>
      <c r="H112" s="45"/>
      <c r="I112" s="86">
        <f t="shared" si="56"/>
        <v>0</v>
      </c>
      <c r="J112" s="48"/>
      <c r="K112" s="87">
        <f t="shared" si="57"/>
        <v>0</v>
      </c>
      <c r="L112" s="42"/>
      <c r="M112" s="42"/>
      <c r="N112" s="45"/>
      <c r="O112" s="88">
        <f>IF(N112&lt;&gt;0,IF(N112+H112&gt;3*D112,0,IF(N112+H112&gt;D112*2.5,25,IF(N112+H112&gt;D112*2,50,IF(N112+H112&gt;D112*1.5,75,100)))),0)</f>
        <v>0</v>
      </c>
      <c r="P112" s="45"/>
      <c r="Q112" s="42"/>
      <c r="R112" s="42"/>
      <c r="S112" s="45"/>
      <c r="T112" s="45"/>
      <c r="U112" s="42"/>
      <c r="V112" s="88">
        <v>0</v>
      </c>
      <c r="W112" s="88"/>
    </row>
    <row r="113" spans="1:23" ht="39.950000000000003" customHeight="1" x14ac:dyDescent="0.25">
      <c r="A113" s="49" t="s">
        <v>553</v>
      </c>
      <c r="B113" s="49" t="s">
        <v>80</v>
      </c>
      <c r="C113" s="49"/>
      <c r="D113" s="32">
        <f t="shared" si="54"/>
        <v>0</v>
      </c>
      <c r="E113" s="42"/>
      <c r="F113" s="37">
        <f t="shared" si="55"/>
        <v>1</v>
      </c>
      <c r="G113" s="42"/>
      <c r="H113" s="45"/>
      <c r="I113" s="86">
        <f t="shared" si="56"/>
        <v>0</v>
      </c>
      <c r="J113" s="48"/>
      <c r="K113" s="87">
        <f t="shared" si="57"/>
        <v>0</v>
      </c>
      <c r="L113" s="42"/>
      <c r="M113" s="42"/>
      <c r="N113" s="45"/>
      <c r="O113" s="88">
        <f t="shared" ref="O113:O114" si="60">IF(N113&lt;&gt;0,IF(N113+H113&gt;3*D113,0,IF(N113+H113&gt;D113*2.5,25,IF(N113+H113&gt;D113*2,50,IF(N113+H113&gt;D113*1.5,75,100)))),0)</f>
        <v>0</v>
      </c>
      <c r="P113" s="45"/>
      <c r="Q113" s="42"/>
      <c r="R113" s="42"/>
      <c r="S113" s="45"/>
      <c r="T113" s="45"/>
      <c r="U113" s="42"/>
      <c r="V113" s="88">
        <v>0</v>
      </c>
      <c r="W113" s="88"/>
    </row>
    <row r="114" spans="1:23" ht="39.950000000000003" customHeight="1" x14ac:dyDescent="0.25">
      <c r="A114" s="49" t="s">
        <v>554</v>
      </c>
      <c r="B114" s="49" t="s">
        <v>80</v>
      </c>
      <c r="C114" s="49" t="s">
        <v>555</v>
      </c>
      <c r="D114" s="32">
        <f t="shared" si="54"/>
        <v>0</v>
      </c>
      <c r="E114" s="42"/>
      <c r="F114" s="37">
        <f t="shared" si="55"/>
        <v>1</v>
      </c>
      <c r="G114" s="42"/>
      <c r="H114" s="45"/>
      <c r="I114" s="86">
        <f t="shared" si="56"/>
        <v>0</v>
      </c>
      <c r="J114" s="48"/>
      <c r="K114" s="87">
        <f t="shared" si="57"/>
        <v>0</v>
      </c>
      <c r="L114" s="42"/>
      <c r="M114" s="42"/>
      <c r="N114" s="45"/>
      <c r="O114" s="88">
        <f t="shared" si="60"/>
        <v>0</v>
      </c>
      <c r="P114" s="45"/>
      <c r="Q114" s="42"/>
      <c r="R114" s="42"/>
      <c r="S114" s="45"/>
      <c r="T114" s="45"/>
      <c r="U114" s="42"/>
      <c r="V114" s="88">
        <v>0</v>
      </c>
      <c r="W114" s="88"/>
    </row>
    <row r="115" spans="1:23" ht="39.950000000000003" customHeight="1" x14ac:dyDescent="0.25">
      <c r="A115" s="49" t="s">
        <v>556</v>
      </c>
      <c r="B115" s="49" t="s">
        <v>80</v>
      </c>
      <c r="C115" s="49"/>
      <c r="D115" s="32">
        <f t="shared" si="54"/>
        <v>0</v>
      </c>
      <c r="E115" s="42"/>
      <c r="F115" s="37">
        <f t="shared" si="55"/>
        <v>1</v>
      </c>
      <c r="G115" s="42"/>
      <c r="H115" s="45"/>
      <c r="I115" s="86">
        <f t="shared" si="56"/>
        <v>0</v>
      </c>
      <c r="J115" s="48"/>
      <c r="K115" s="87">
        <f t="shared" si="57"/>
        <v>0</v>
      </c>
      <c r="L115" s="42"/>
      <c r="M115" s="42"/>
      <c r="N115" s="45"/>
      <c r="O115" s="88">
        <f>IF(N115&lt;&gt;0,IF(N115+H115&gt;3*D115,0,IF(N115+H115&gt;D115*2.5,25,IF(N115+H115&gt;D115*2,50,IF(N115+H115&gt;D115*1.5,75,100)))),0)</f>
        <v>0</v>
      </c>
      <c r="P115" s="45"/>
      <c r="Q115" s="42"/>
      <c r="R115" s="42"/>
      <c r="S115" s="45"/>
      <c r="T115" s="45"/>
      <c r="U115" s="42"/>
      <c r="V115" s="88">
        <v>0</v>
      </c>
      <c r="W115" s="88"/>
    </row>
    <row r="116" spans="1:23" ht="39.950000000000003" customHeight="1" x14ac:dyDescent="0.25">
      <c r="A116" s="49" t="s">
        <v>557</v>
      </c>
      <c r="B116" s="49" t="s">
        <v>80</v>
      </c>
      <c r="C116" s="49" t="s">
        <v>558</v>
      </c>
      <c r="D116" s="32">
        <f t="shared" si="54"/>
        <v>0</v>
      </c>
      <c r="E116" s="42"/>
      <c r="F116" s="37">
        <f t="shared" si="55"/>
        <v>1</v>
      </c>
      <c r="G116" s="42"/>
      <c r="H116" s="45"/>
      <c r="I116" s="86">
        <f t="shared" si="56"/>
        <v>0</v>
      </c>
      <c r="J116" s="48"/>
      <c r="K116" s="87">
        <f t="shared" si="57"/>
        <v>0</v>
      </c>
      <c r="L116" s="42"/>
      <c r="M116" s="42"/>
      <c r="N116" s="45"/>
      <c r="O116" s="88">
        <f t="shared" ref="O116:O117" si="61">IF(N116&lt;&gt;0,IF(N116+H116&gt;3*D116,0,IF(N116+H116&gt;D116*2.5,25,IF(N116+H116&gt;D116*2,50,IF(N116+H116&gt;D116*1.5,75,100)))),0)</f>
        <v>0</v>
      </c>
      <c r="P116" s="45"/>
      <c r="Q116" s="42"/>
      <c r="R116" s="42"/>
      <c r="S116" s="45"/>
      <c r="T116" s="45"/>
      <c r="U116" s="42"/>
      <c r="V116" s="88">
        <v>0</v>
      </c>
      <c r="W116" s="88"/>
    </row>
    <row r="117" spans="1:23" ht="39.950000000000003" customHeight="1" x14ac:dyDescent="0.25">
      <c r="A117" s="49" t="s">
        <v>559</v>
      </c>
      <c r="B117" s="49" t="s">
        <v>80</v>
      </c>
      <c r="C117" s="49"/>
      <c r="D117" s="32">
        <f t="shared" si="54"/>
        <v>0</v>
      </c>
      <c r="E117" s="42"/>
      <c r="F117" s="37">
        <f t="shared" si="55"/>
        <v>1</v>
      </c>
      <c r="G117" s="42"/>
      <c r="H117" s="45"/>
      <c r="I117" s="86">
        <f t="shared" si="56"/>
        <v>0</v>
      </c>
      <c r="J117" s="48"/>
      <c r="K117" s="87">
        <f t="shared" si="57"/>
        <v>0</v>
      </c>
      <c r="L117" s="42"/>
      <c r="M117" s="42"/>
      <c r="N117" s="45"/>
      <c r="O117" s="88">
        <f t="shared" si="61"/>
        <v>0</v>
      </c>
      <c r="P117" s="45"/>
      <c r="Q117" s="42"/>
      <c r="R117" s="42"/>
      <c r="S117" s="45"/>
      <c r="T117" s="45"/>
      <c r="U117" s="42"/>
      <c r="V117" s="88">
        <v>0</v>
      </c>
      <c r="W117" s="88"/>
    </row>
    <row r="118" spans="1:23" ht="39.950000000000003" customHeight="1" x14ac:dyDescent="0.25">
      <c r="A118" s="49" t="s">
        <v>560</v>
      </c>
      <c r="B118" s="49" t="s">
        <v>58</v>
      </c>
      <c r="C118" s="49" t="s">
        <v>561</v>
      </c>
      <c r="D118" s="32">
        <f t="shared" si="54"/>
        <v>0</v>
      </c>
      <c r="E118" s="42"/>
      <c r="F118" s="37">
        <f t="shared" si="55"/>
        <v>1</v>
      </c>
      <c r="G118" s="42"/>
      <c r="H118" s="45"/>
      <c r="I118" s="86">
        <f t="shared" si="56"/>
        <v>0</v>
      </c>
      <c r="J118" s="48"/>
      <c r="K118" s="87">
        <f t="shared" si="57"/>
        <v>0</v>
      </c>
      <c r="L118" s="42"/>
      <c r="M118" s="42"/>
      <c r="N118" s="45"/>
      <c r="O118" s="88">
        <f>IF(N118&lt;&gt;0,IF(N118+H118&gt;3*D118,0,IF(N118+H118&gt;D118*2.5,25,IF(N118+H118&gt;D118*2,50,IF(N118+H118&gt;D118*1.5,75,100)))),0)</f>
        <v>0</v>
      </c>
      <c r="P118" s="45"/>
      <c r="Q118" s="42"/>
      <c r="R118" s="42"/>
      <c r="S118" s="45"/>
      <c r="T118" s="45"/>
      <c r="U118" s="42"/>
      <c r="V118" s="88">
        <v>0</v>
      </c>
      <c r="W118" s="88"/>
    </row>
    <row r="119" spans="1:23" ht="39.950000000000003" customHeight="1" x14ac:dyDescent="0.25">
      <c r="A119" s="49" t="s">
        <v>562</v>
      </c>
      <c r="B119" s="49" t="s">
        <v>80</v>
      </c>
      <c r="C119" s="49"/>
      <c r="D119" s="32">
        <f t="shared" si="54"/>
        <v>0</v>
      </c>
      <c r="E119" s="42"/>
      <c r="F119" s="37">
        <f t="shared" si="55"/>
        <v>1</v>
      </c>
      <c r="G119" s="42"/>
      <c r="H119" s="45"/>
      <c r="I119" s="86">
        <f t="shared" si="56"/>
        <v>0</v>
      </c>
      <c r="J119" s="48"/>
      <c r="K119" s="87">
        <f t="shared" si="57"/>
        <v>0</v>
      </c>
      <c r="L119" s="42"/>
      <c r="M119" s="42"/>
      <c r="N119" s="45"/>
      <c r="O119" s="88">
        <f t="shared" ref="O119" si="62">IF(N119&lt;&gt;0,IF(N119+H119&gt;3*D119,0,IF(N119+H119&gt;D119*2.5,25,IF(N119+H119&gt;D119*2,50,IF(N119+H119&gt;D119*1.5,75,100)))),0)</f>
        <v>0</v>
      </c>
      <c r="P119" s="45"/>
      <c r="Q119" s="42"/>
      <c r="R119" s="42"/>
      <c r="S119" s="45"/>
      <c r="T119" s="45"/>
      <c r="U119" s="42"/>
      <c r="V119" s="88">
        <v>0</v>
      </c>
      <c r="W119" s="88"/>
    </row>
    <row r="120" spans="1:23" x14ac:dyDescent="0.25">
      <c r="E120" s="93"/>
      <c r="G120" s="93"/>
      <c r="H120" s="94"/>
      <c r="J120" s="95"/>
      <c r="L120" s="93"/>
      <c r="M120" s="93"/>
      <c r="N120" s="94"/>
      <c r="P120" s="94"/>
      <c r="Q120" s="93"/>
      <c r="R120" s="93"/>
      <c r="S120" s="94"/>
      <c r="T120" s="94"/>
      <c r="U120" s="93"/>
    </row>
  </sheetData>
  <sheetProtection algorithmName="SHA-512" hashValue="OAgZY9SQzzPlkaN8UWTbAxXcj5/wG9PNnq5eBux4+8V24u1xhiZj5dEmmHEJPX3ycBuDx/If6Nhhm++p3NOmAA==" saltValue="jZIWdWDnVtmrBhmZG4nUPg==" spinCount="100000" sheet="1" insertRows="0"/>
  <mergeCells count="14">
    <mergeCell ref="L7:P7"/>
    <mergeCell ref="Q7:V7"/>
    <mergeCell ref="A9:C9"/>
    <mergeCell ref="A1:G1"/>
    <mergeCell ref="I1:L1"/>
    <mergeCell ref="A2:E2"/>
    <mergeCell ref="F2:G2"/>
    <mergeCell ref="A3:E3"/>
    <mergeCell ref="F3:G3"/>
    <mergeCell ref="A106:C106"/>
    <mergeCell ref="A100:C100"/>
    <mergeCell ref="A4:E4"/>
    <mergeCell ref="F4:G4"/>
    <mergeCell ref="E7:K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CCB0B2-DC81-426C-9AD2-BFCC21BB1B99}">
          <x14:formula1>
            <xm:f>lista!$A$2:$A$6</xm:f>
          </x14:formula1>
          <xm:sqref>V22:V25 V11:V20 V108:V119 V27:V99 V102:V105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4454-1DA3-4F76-BE74-91DC6B209525}">
  <dimension ref="A1:W64"/>
  <sheetViews>
    <sheetView showGridLines="0" zoomScaleNormal="100" zoomScaleSheetLayoutView="100" workbookViewId="0">
      <pane ySplit="8" topLeftCell="A9" activePane="bottomLeft" state="frozen"/>
      <selection pane="bottomLeft" activeCell="E11" sqref="E11:E6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563</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SUM(P9:P63)</f>
        <v>0</v>
      </c>
      <c r="S6" s="75"/>
      <c r="T6" s="78">
        <f>SUM(T9:T63)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563</v>
      </c>
      <c r="B9" s="133"/>
      <c r="C9" s="133"/>
      <c r="D9" s="39">
        <f>+D10+D33+D38+D62</f>
        <v>100</v>
      </c>
      <c r="E9" s="40"/>
      <c r="F9" s="27">
        <f>+F10+F33+F38+F62</f>
        <v>100</v>
      </c>
      <c r="G9" s="40"/>
      <c r="H9" s="43"/>
      <c r="I9" s="27">
        <f>+I10+I33+I38+I62</f>
        <v>0</v>
      </c>
      <c r="J9" s="46"/>
      <c r="K9" s="27">
        <f>+K10+K33+K38+K62</f>
        <v>0</v>
      </c>
      <c r="L9" s="40"/>
      <c r="M9" s="40"/>
      <c r="N9" s="43"/>
      <c r="O9" s="27">
        <f>AVERAGE(O10,O33,O38,O62)</f>
        <v>0</v>
      </c>
      <c r="P9" s="43"/>
      <c r="Q9" s="40"/>
      <c r="R9" s="40"/>
      <c r="S9" s="43"/>
      <c r="T9" s="43"/>
      <c r="U9" s="40"/>
      <c r="V9" s="27">
        <f>AVERAGE(V10,V33,V38,V62)</f>
        <v>0</v>
      </c>
      <c r="W9" s="27"/>
    </row>
    <row r="10" spans="1:23" ht="39.950000000000003" customHeight="1" x14ac:dyDescent="0.25">
      <c r="A10" s="23" t="s">
        <v>52</v>
      </c>
      <c r="B10" s="23" t="s">
        <v>53</v>
      </c>
      <c r="C10" s="23" t="s">
        <v>54</v>
      </c>
      <c r="D10" s="36">
        <f>40*100/80</f>
        <v>50</v>
      </c>
      <c r="E10" s="41"/>
      <c r="F10" s="28">
        <f>(AVERAGE(F11:F32)*$D$10)</f>
        <v>50</v>
      </c>
      <c r="G10" s="41"/>
      <c r="H10" s="44"/>
      <c r="I10" s="28">
        <f>(AVERAGE(I11:I32)*$D$10)</f>
        <v>0</v>
      </c>
      <c r="J10" s="47"/>
      <c r="K10" s="28">
        <f>(AVERAGE(K11:K32)*$D$10)</f>
        <v>0</v>
      </c>
      <c r="L10" s="41"/>
      <c r="M10" s="41"/>
      <c r="N10" s="44"/>
      <c r="O10" s="28">
        <f>AVERAGE(O11:O32)</f>
        <v>0</v>
      </c>
      <c r="P10" s="44"/>
      <c r="Q10" s="41"/>
      <c r="R10" s="41"/>
      <c r="S10" s="44"/>
      <c r="T10" s="44"/>
      <c r="U10" s="41"/>
      <c r="V10" s="28">
        <f>AVERAGE(V11:V32)</f>
        <v>0</v>
      </c>
      <c r="W10" s="28"/>
    </row>
    <row r="11" spans="1:23" ht="39.950000000000003" customHeight="1" x14ac:dyDescent="0.25">
      <c r="A11" s="49" t="s">
        <v>564</v>
      </c>
      <c r="B11" s="49" t="s">
        <v>56</v>
      </c>
      <c r="C11" s="49"/>
      <c r="D11" s="32">
        <f>IF(B11="I",$F$2,IF(B11="G/2",$F$2/2,IF(B11="G/5",$F$2/5,IF(B11="G/10",$F$2/10,1))))</f>
        <v>1</v>
      </c>
      <c r="E11" s="42"/>
      <c r="F11" s="37">
        <f t="shared" ref="F11:F32" si="0">IF(H11&lt;&gt;0,0,1)</f>
        <v>1</v>
      </c>
      <c r="G11" s="42"/>
      <c r="H11" s="45"/>
      <c r="I11" s="86">
        <f t="shared" ref="I11:I32" si="1">IF(H11&lt;&gt;0,IF(H11&lt;D11,1,0),0)</f>
        <v>0</v>
      </c>
      <c r="J11" s="48"/>
      <c r="K11" s="87">
        <f t="shared" ref="K11:K32"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565</v>
      </c>
      <c r="B12" s="49" t="s">
        <v>56</v>
      </c>
      <c r="C12" s="49"/>
      <c r="D12" s="32">
        <f>IF(B12="I",$F$2,IF(B12="G/2",$F$2/2,IF(B12="G/5",$F$2/5,IF(B12="G/10",$F$2/10,1))))</f>
        <v>1</v>
      </c>
      <c r="E12" s="42"/>
      <c r="F12" s="37">
        <f t="shared" si="0"/>
        <v>1</v>
      </c>
      <c r="G12" s="42"/>
      <c r="H12" s="45"/>
      <c r="I12" s="86">
        <f t="shared" si="1"/>
        <v>0</v>
      </c>
      <c r="J12" s="48"/>
      <c r="K12" s="87">
        <f t="shared" si="2"/>
        <v>0</v>
      </c>
      <c r="L12" s="42"/>
      <c r="M12" s="42"/>
      <c r="N12" s="45"/>
      <c r="O12" s="88">
        <f>IF(N12&lt;&gt;0,IF(N12+H12&gt;3*D12,0,IF(N12+H12&gt;D12*2.5,25,IF(N12+H12&gt;D12*2,50,IF(N12+H12&gt;D12*1.5,75,100)))),0)</f>
        <v>0</v>
      </c>
      <c r="P12" s="45"/>
      <c r="Q12" s="42"/>
      <c r="R12" s="42"/>
      <c r="S12" s="45"/>
      <c r="T12" s="45"/>
      <c r="U12" s="42"/>
      <c r="V12" s="88">
        <v>0</v>
      </c>
      <c r="W12" s="88"/>
    </row>
    <row r="13" spans="1:23" ht="39.950000000000003" customHeight="1" x14ac:dyDescent="0.25">
      <c r="A13" s="49" t="s">
        <v>566</v>
      </c>
      <c r="B13" s="49" t="s">
        <v>56</v>
      </c>
      <c r="C13" s="49"/>
      <c r="D13" s="32">
        <f t="shared" ref="D13:D14" si="3">IF(B13="I",$F$2,IF(B13="G/2",$F$2/2,IF(B13="G/5",$F$2/5,IF(B13="G/10",$F$2/10,1))))</f>
        <v>1</v>
      </c>
      <c r="E13" s="42"/>
      <c r="F13" s="37">
        <f t="shared" si="0"/>
        <v>1</v>
      </c>
      <c r="G13" s="42"/>
      <c r="H13" s="45"/>
      <c r="I13" s="86">
        <f t="shared" si="1"/>
        <v>0</v>
      </c>
      <c r="J13" s="48"/>
      <c r="K13" s="87">
        <f t="shared" si="2"/>
        <v>0</v>
      </c>
      <c r="L13" s="42"/>
      <c r="M13" s="42"/>
      <c r="N13" s="45"/>
      <c r="O13" s="88">
        <f t="shared" ref="O13:O14" si="4">IF(N13&lt;&gt;0,IF(N13+H13&gt;3*D13,0,IF(N13+H13&gt;D13*2.5,25,IF(N13+H13&gt;D13*2,50,IF(N13+H13&gt;D13*1.5,75,100)))),0)</f>
        <v>0</v>
      </c>
      <c r="P13" s="45"/>
      <c r="Q13" s="42"/>
      <c r="R13" s="42"/>
      <c r="S13" s="45"/>
      <c r="T13" s="45"/>
      <c r="U13" s="42"/>
      <c r="V13" s="88">
        <v>0</v>
      </c>
      <c r="W13" s="88"/>
    </row>
    <row r="14" spans="1:23" ht="39.950000000000003" customHeight="1" x14ac:dyDescent="0.25">
      <c r="A14" s="49" t="s">
        <v>567</v>
      </c>
      <c r="B14" s="49" t="s">
        <v>56</v>
      </c>
      <c r="C14" s="49"/>
      <c r="D14" s="32">
        <f t="shared" si="3"/>
        <v>1</v>
      </c>
      <c r="E14" s="42"/>
      <c r="F14" s="37">
        <f t="shared" si="0"/>
        <v>1</v>
      </c>
      <c r="G14" s="42"/>
      <c r="H14" s="45"/>
      <c r="I14" s="86">
        <f t="shared" si="1"/>
        <v>0</v>
      </c>
      <c r="J14" s="48"/>
      <c r="K14" s="87">
        <f t="shared" si="2"/>
        <v>0</v>
      </c>
      <c r="L14" s="42"/>
      <c r="M14" s="42"/>
      <c r="N14" s="45"/>
      <c r="O14" s="88">
        <f t="shared" si="4"/>
        <v>0</v>
      </c>
      <c r="P14" s="45"/>
      <c r="Q14" s="42"/>
      <c r="R14" s="42"/>
      <c r="S14" s="45"/>
      <c r="T14" s="45"/>
      <c r="U14" s="42"/>
      <c r="V14" s="88">
        <v>0</v>
      </c>
      <c r="W14" s="88"/>
    </row>
    <row r="15" spans="1:23" ht="39.950000000000003" customHeight="1" x14ac:dyDescent="0.25">
      <c r="A15" s="49" t="s">
        <v>568</v>
      </c>
      <c r="B15" s="49" t="s">
        <v>56</v>
      </c>
      <c r="C15" s="49"/>
      <c r="D15" s="32">
        <f>IF(B15="I",$F$2,IF(B15="G/2",$F$2/2,IF(B15="G/5",$F$2/5,IF(B15="G/10",$F$2/10,1))))</f>
        <v>1</v>
      </c>
      <c r="E15" s="42"/>
      <c r="F15" s="37">
        <f t="shared" si="0"/>
        <v>1</v>
      </c>
      <c r="G15" s="42"/>
      <c r="H15" s="45"/>
      <c r="I15" s="86">
        <f t="shared" si="1"/>
        <v>0</v>
      </c>
      <c r="J15" s="48"/>
      <c r="K15" s="87">
        <f t="shared" si="2"/>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569</v>
      </c>
      <c r="B16" s="49" t="s">
        <v>56</v>
      </c>
      <c r="C16" s="49"/>
      <c r="D16" s="32">
        <f t="shared" ref="D16:D17" si="5">IF(B16="I",$F$2,IF(B16="G/2",$F$2/2,IF(B16="G/5",$F$2/5,IF(B16="G/10",$F$2/10,1))))</f>
        <v>1</v>
      </c>
      <c r="E16" s="42"/>
      <c r="F16" s="37">
        <f t="shared" ref="F16:F21" si="6">IF(H16&lt;&gt;0,0,1)</f>
        <v>1</v>
      </c>
      <c r="G16" s="42"/>
      <c r="H16" s="45"/>
      <c r="I16" s="86">
        <f t="shared" ref="I16:I21" si="7">IF(H16&lt;&gt;0,IF(H16&lt;D16,1,0),0)</f>
        <v>0</v>
      </c>
      <c r="J16" s="48"/>
      <c r="K16" s="87">
        <f t="shared" si="2"/>
        <v>0</v>
      </c>
      <c r="L16" s="42"/>
      <c r="M16" s="42"/>
      <c r="N16" s="45"/>
      <c r="O16" s="88">
        <f t="shared" ref="O16:O17" si="8">IF(N16&lt;&gt;0,IF(N16+H16&gt;3*D16,0,IF(N16+H16&gt;D16*2.5,25,IF(N16+H16&gt;D16*2,50,IF(N16+H16&gt;D16*1.5,75,100)))),0)</f>
        <v>0</v>
      </c>
      <c r="P16" s="45"/>
      <c r="Q16" s="42"/>
      <c r="R16" s="42"/>
      <c r="S16" s="45"/>
      <c r="T16" s="45"/>
      <c r="U16" s="42"/>
      <c r="V16" s="88">
        <v>0</v>
      </c>
      <c r="W16" s="88"/>
    </row>
    <row r="17" spans="1:23" ht="39.950000000000003" customHeight="1" x14ac:dyDescent="0.25">
      <c r="A17" s="49" t="s">
        <v>570</v>
      </c>
      <c r="B17" s="49" t="s">
        <v>56</v>
      </c>
      <c r="C17" s="49"/>
      <c r="D17" s="32">
        <f t="shared" si="5"/>
        <v>1</v>
      </c>
      <c r="E17" s="42"/>
      <c r="F17" s="37">
        <f t="shared" si="6"/>
        <v>1</v>
      </c>
      <c r="G17" s="42"/>
      <c r="H17" s="45"/>
      <c r="I17" s="86">
        <f t="shared" si="7"/>
        <v>0</v>
      </c>
      <c r="J17" s="48"/>
      <c r="K17" s="87">
        <f t="shared" si="2"/>
        <v>0</v>
      </c>
      <c r="L17" s="42"/>
      <c r="M17" s="42"/>
      <c r="N17" s="45"/>
      <c r="O17" s="88">
        <f t="shared" si="8"/>
        <v>0</v>
      </c>
      <c r="P17" s="45"/>
      <c r="Q17" s="42"/>
      <c r="R17" s="42"/>
      <c r="S17" s="45"/>
      <c r="T17" s="45"/>
      <c r="U17" s="42"/>
      <c r="V17" s="88">
        <v>0</v>
      </c>
      <c r="W17" s="88"/>
    </row>
    <row r="18" spans="1:23" ht="39.950000000000003" customHeight="1" x14ac:dyDescent="0.25">
      <c r="A18" s="49" t="s">
        <v>571</v>
      </c>
      <c r="B18" s="49" t="s">
        <v>56</v>
      </c>
      <c r="C18" s="49"/>
      <c r="D18" s="32">
        <f>IF(B18="I",$F$2,IF(B18="G/2",$F$2/2,IF(B18="G/5",$F$2/5,IF(B18="G/10",$F$2/10,1))))</f>
        <v>1</v>
      </c>
      <c r="E18" s="42"/>
      <c r="F18" s="37">
        <f t="shared" si="6"/>
        <v>1</v>
      </c>
      <c r="G18" s="42"/>
      <c r="H18" s="45"/>
      <c r="I18" s="86">
        <f t="shared" si="7"/>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572</v>
      </c>
      <c r="B19" s="49" t="s">
        <v>56</v>
      </c>
      <c r="C19" s="49"/>
      <c r="D19" s="32">
        <f t="shared" ref="D19:D20" si="9">IF(B19="I",$F$2,IF(B19="G/2",$F$2/2,IF(B19="G/5",$F$2/5,IF(B19="G/10",$F$2/10,1))))</f>
        <v>1</v>
      </c>
      <c r="E19" s="42"/>
      <c r="F19" s="37">
        <f t="shared" si="6"/>
        <v>1</v>
      </c>
      <c r="G19" s="42"/>
      <c r="H19" s="45"/>
      <c r="I19" s="86">
        <f t="shared" si="7"/>
        <v>0</v>
      </c>
      <c r="J19" s="48"/>
      <c r="K19" s="87">
        <f t="shared" si="2"/>
        <v>0</v>
      </c>
      <c r="L19" s="42"/>
      <c r="M19" s="42"/>
      <c r="N19" s="45"/>
      <c r="O19" s="88">
        <f t="shared" ref="O19:O20" si="10">IF(N19&lt;&gt;0,IF(N19+H19&gt;3*D19,0,IF(N19+H19&gt;D19*2.5,25,IF(N19+H19&gt;D19*2,50,IF(N19+H19&gt;D19*1.5,75,100)))),0)</f>
        <v>0</v>
      </c>
      <c r="P19" s="45"/>
      <c r="Q19" s="42"/>
      <c r="R19" s="42"/>
      <c r="S19" s="45"/>
      <c r="T19" s="45"/>
      <c r="U19" s="42"/>
      <c r="V19" s="88">
        <v>0</v>
      </c>
      <c r="W19" s="88"/>
    </row>
    <row r="20" spans="1:23" ht="39.950000000000003" customHeight="1" x14ac:dyDescent="0.25">
      <c r="A20" s="49" t="s">
        <v>573</v>
      </c>
      <c r="B20" s="49" t="s">
        <v>56</v>
      </c>
      <c r="C20" s="49"/>
      <c r="D20" s="32">
        <f t="shared" si="9"/>
        <v>1</v>
      </c>
      <c r="E20" s="42"/>
      <c r="F20" s="37">
        <f t="shared" si="6"/>
        <v>1</v>
      </c>
      <c r="G20" s="42"/>
      <c r="H20" s="45"/>
      <c r="I20" s="86">
        <f t="shared" si="7"/>
        <v>0</v>
      </c>
      <c r="J20" s="48"/>
      <c r="K20" s="87">
        <f t="shared" si="2"/>
        <v>0</v>
      </c>
      <c r="L20" s="42"/>
      <c r="M20" s="42"/>
      <c r="N20" s="45"/>
      <c r="O20" s="88">
        <f t="shared" si="10"/>
        <v>0</v>
      </c>
      <c r="P20" s="45"/>
      <c r="Q20" s="42"/>
      <c r="R20" s="42"/>
      <c r="S20" s="45"/>
      <c r="T20" s="45"/>
      <c r="U20" s="42"/>
      <c r="V20" s="88">
        <v>0</v>
      </c>
      <c r="W20" s="88"/>
    </row>
    <row r="21" spans="1:23" ht="39.950000000000003" customHeight="1" x14ac:dyDescent="0.25">
      <c r="A21" s="49" t="s">
        <v>574</v>
      </c>
      <c r="B21" s="49" t="s">
        <v>56</v>
      </c>
      <c r="C21" s="49"/>
      <c r="D21" s="32">
        <f>IF(B21="I",$F$2,IF(B21="G/2",$F$2/2,IF(B21="G/5",$F$2/5,IF(B21="G/10",$F$2/10,1))))</f>
        <v>1</v>
      </c>
      <c r="E21" s="42"/>
      <c r="F21" s="37">
        <f t="shared" si="6"/>
        <v>1</v>
      </c>
      <c r="G21" s="42"/>
      <c r="H21" s="45"/>
      <c r="I21" s="86">
        <f t="shared" si="7"/>
        <v>0</v>
      </c>
      <c r="J21" s="48"/>
      <c r="K21" s="87">
        <f t="shared" si="2"/>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575</v>
      </c>
      <c r="B22" s="49" t="s">
        <v>56</v>
      </c>
      <c r="C22" s="49"/>
      <c r="D22" s="32">
        <f t="shared" ref="D22:D23" si="11">IF(B22="I",$F$2,IF(B22="G/2",$F$2/2,IF(B22="G/5",$F$2/5,IF(B22="G/10",$F$2/10,1))))</f>
        <v>1</v>
      </c>
      <c r="E22" s="42"/>
      <c r="F22" s="37">
        <f t="shared" ref="F22:F27" si="12">IF(H22&lt;&gt;0,0,1)</f>
        <v>1</v>
      </c>
      <c r="G22" s="42"/>
      <c r="H22" s="45"/>
      <c r="I22" s="86">
        <f t="shared" ref="I22:I27" si="13">IF(H22&lt;&gt;0,IF(H22&lt;D22,1,0),0)</f>
        <v>0</v>
      </c>
      <c r="J22" s="48"/>
      <c r="K22" s="87">
        <f t="shared" si="2"/>
        <v>0</v>
      </c>
      <c r="L22" s="42"/>
      <c r="M22" s="42"/>
      <c r="N22" s="45"/>
      <c r="O22" s="88">
        <f t="shared" ref="O22:O23" si="14">IF(N22&lt;&gt;0,IF(N22+H22&gt;3*D22,0,IF(N22+H22&gt;D22*2.5,25,IF(N22+H22&gt;D22*2,50,IF(N22+H22&gt;D22*1.5,75,100)))),0)</f>
        <v>0</v>
      </c>
      <c r="P22" s="45"/>
      <c r="Q22" s="42"/>
      <c r="R22" s="42"/>
      <c r="S22" s="45"/>
      <c r="T22" s="45"/>
      <c r="U22" s="42"/>
      <c r="V22" s="88">
        <v>0</v>
      </c>
      <c r="W22" s="88"/>
    </row>
    <row r="23" spans="1:23" ht="39.950000000000003" customHeight="1" x14ac:dyDescent="0.25">
      <c r="A23" s="49" t="s">
        <v>576</v>
      </c>
      <c r="B23" s="49" t="s">
        <v>80</v>
      </c>
      <c r="C23" s="49"/>
      <c r="D23" s="32">
        <f t="shared" si="11"/>
        <v>0</v>
      </c>
      <c r="E23" s="42"/>
      <c r="F23" s="37">
        <f t="shared" si="12"/>
        <v>1</v>
      </c>
      <c r="G23" s="42"/>
      <c r="H23" s="45"/>
      <c r="I23" s="86">
        <f t="shared" si="13"/>
        <v>0</v>
      </c>
      <c r="J23" s="48"/>
      <c r="K23" s="87">
        <f t="shared" si="2"/>
        <v>0</v>
      </c>
      <c r="L23" s="42"/>
      <c r="M23" s="42"/>
      <c r="N23" s="45"/>
      <c r="O23" s="88">
        <f t="shared" si="14"/>
        <v>0</v>
      </c>
      <c r="P23" s="45"/>
      <c r="Q23" s="42"/>
      <c r="R23" s="42"/>
      <c r="S23" s="45"/>
      <c r="T23" s="45"/>
      <c r="U23" s="42"/>
      <c r="V23" s="88">
        <v>0</v>
      </c>
      <c r="W23" s="88"/>
    </row>
    <row r="24" spans="1:23" ht="39.950000000000003" customHeight="1" x14ac:dyDescent="0.25">
      <c r="A24" s="49" t="s">
        <v>577</v>
      </c>
      <c r="B24" s="49" t="s">
        <v>56</v>
      </c>
      <c r="C24" s="49"/>
      <c r="D24" s="32">
        <f>IF(B24="I",$F$2,IF(B24="G/2",$F$2/2,IF(B24="G/5",$F$2/5,IF(B24="G/10",$F$2/10,1))))</f>
        <v>1</v>
      </c>
      <c r="E24" s="42"/>
      <c r="F24" s="37">
        <f t="shared" si="12"/>
        <v>1</v>
      </c>
      <c r="G24" s="42"/>
      <c r="H24" s="45"/>
      <c r="I24" s="86">
        <f t="shared" si="13"/>
        <v>0</v>
      </c>
      <c r="J24" s="48"/>
      <c r="K24" s="87">
        <f t="shared" si="2"/>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578</v>
      </c>
      <c r="B25" s="49" t="s">
        <v>56</v>
      </c>
      <c r="C25" s="49"/>
      <c r="D25" s="32">
        <f t="shared" ref="D25:D26" si="15">IF(B25="I",$F$2,IF(B25="G/2",$F$2/2,IF(B25="G/5",$F$2/5,IF(B25="G/10",$F$2/10,1))))</f>
        <v>1</v>
      </c>
      <c r="E25" s="42"/>
      <c r="F25" s="37">
        <f t="shared" si="12"/>
        <v>1</v>
      </c>
      <c r="G25" s="42"/>
      <c r="H25" s="45"/>
      <c r="I25" s="86">
        <f t="shared" si="13"/>
        <v>0</v>
      </c>
      <c r="J25" s="48"/>
      <c r="K25" s="87">
        <f t="shared" si="2"/>
        <v>0</v>
      </c>
      <c r="L25" s="42"/>
      <c r="M25" s="42"/>
      <c r="N25" s="45"/>
      <c r="O25" s="88">
        <f t="shared" ref="O25:O26" si="16">IF(N25&lt;&gt;0,IF(N25+H25&gt;3*D25,0,IF(N25+H25&gt;D25*2.5,25,IF(N25+H25&gt;D25*2,50,IF(N25+H25&gt;D25*1.5,75,100)))),0)</f>
        <v>0</v>
      </c>
      <c r="P25" s="45"/>
      <c r="Q25" s="42"/>
      <c r="R25" s="42"/>
      <c r="S25" s="45"/>
      <c r="T25" s="45"/>
      <c r="U25" s="42"/>
      <c r="V25" s="88">
        <v>0</v>
      </c>
      <c r="W25" s="88"/>
    </row>
    <row r="26" spans="1:23" ht="39.950000000000003" customHeight="1" x14ac:dyDescent="0.25">
      <c r="A26" s="49" t="s">
        <v>579</v>
      </c>
      <c r="B26" s="49" t="s">
        <v>56</v>
      </c>
      <c r="C26" s="49" t="s">
        <v>580</v>
      </c>
      <c r="D26" s="32">
        <f t="shared" si="15"/>
        <v>1</v>
      </c>
      <c r="E26" s="42"/>
      <c r="F26" s="37">
        <f t="shared" si="12"/>
        <v>1</v>
      </c>
      <c r="G26" s="42"/>
      <c r="H26" s="45"/>
      <c r="I26" s="86">
        <f t="shared" si="13"/>
        <v>0</v>
      </c>
      <c r="J26" s="48"/>
      <c r="K26" s="87">
        <f t="shared" si="2"/>
        <v>0</v>
      </c>
      <c r="L26" s="42"/>
      <c r="M26" s="42"/>
      <c r="N26" s="45"/>
      <c r="O26" s="88">
        <f t="shared" si="16"/>
        <v>0</v>
      </c>
      <c r="P26" s="45"/>
      <c r="Q26" s="42"/>
      <c r="R26" s="42"/>
      <c r="S26" s="45"/>
      <c r="T26" s="45"/>
      <c r="U26" s="42"/>
      <c r="V26" s="88">
        <v>0</v>
      </c>
      <c r="W26" s="88"/>
    </row>
    <row r="27" spans="1:23" ht="39.950000000000003" customHeight="1" x14ac:dyDescent="0.25">
      <c r="A27" s="49" t="s">
        <v>581</v>
      </c>
      <c r="B27" s="49" t="s">
        <v>56</v>
      </c>
      <c r="C27" s="49"/>
      <c r="D27" s="32">
        <f>IF(B27="I",$F$2,IF(B27="G/2",$F$2/2,IF(B27="G/5",$F$2/5,IF(B27="G/10",$F$2/10,1))))</f>
        <v>1</v>
      </c>
      <c r="E27" s="42"/>
      <c r="F27" s="37">
        <f t="shared" si="12"/>
        <v>1</v>
      </c>
      <c r="G27" s="42"/>
      <c r="H27" s="45"/>
      <c r="I27" s="86">
        <f t="shared" si="13"/>
        <v>0</v>
      </c>
      <c r="J27" s="48"/>
      <c r="K27" s="87">
        <f t="shared" si="2"/>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582</v>
      </c>
      <c r="B28" s="49" t="s">
        <v>91</v>
      </c>
      <c r="C28" s="49" t="s">
        <v>583</v>
      </c>
      <c r="D28" s="32">
        <f t="shared" ref="D28:D63" si="17">IF(B28="I",$F$2,IF(B28="G/2",$F$2/2,IF(B28="G/5",$F$2/5,IF(B28="G/10",$F$2/10,1))))</f>
        <v>0</v>
      </c>
      <c r="E28" s="42"/>
      <c r="F28" s="37">
        <f t="shared" si="0"/>
        <v>1</v>
      </c>
      <c r="G28" s="42"/>
      <c r="H28" s="45"/>
      <c r="I28" s="86">
        <f t="shared" si="1"/>
        <v>0</v>
      </c>
      <c r="J28" s="48"/>
      <c r="K28" s="87">
        <f t="shared" si="2"/>
        <v>0</v>
      </c>
      <c r="L28" s="42"/>
      <c r="M28" s="42"/>
      <c r="N28" s="45"/>
      <c r="O28" s="88">
        <f t="shared" ref="O28" si="18">IF(N28&lt;&gt;0,IF(N28+H28&gt;3*D28,0,IF(N28+H28&gt;D28*2.5,25,IF(N28+H28&gt;D28*2,50,IF(N28+H28&gt;D28*1.5,75,100)))),0)</f>
        <v>0</v>
      </c>
      <c r="P28" s="45"/>
      <c r="Q28" s="42"/>
      <c r="R28" s="42"/>
      <c r="S28" s="45"/>
      <c r="T28" s="45"/>
      <c r="U28" s="42"/>
      <c r="V28" s="88">
        <v>0</v>
      </c>
      <c r="W28" s="88"/>
    </row>
    <row r="29" spans="1:23" ht="39.950000000000003" customHeight="1" x14ac:dyDescent="0.25">
      <c r="A29" s="49" t="s">
        <v>582</v>
      </c>
      <c r="B29" s="49" t="s">
        <v>91</v>
      </c>
      <c r="C29" s="49" t="s">
        <v>584</v>
      </c>
      <c r="D29" s="32">
        <f t="shared" si="17"/>
        <v>0</v>
      </c>
      <c r="E29" s="42"/>
      <c r="F29" s="37">
        <f t="shared" si="0"/>
        <v>1</v>
      </c>
      <c r="G29" s="42"/>
      <c r="H29" s="45"/>
      <c r="I29" s="86">
        <f t="shared" si="1"/>
        <v>0</v>
      </c>
      <c r="J29" s="48"/>
      <c r="K29" s="87">
        <f t="shared" si="2"/>
        <v>0</v>
      </c>
      <c r="L29" s="42"/>
      <c r="M29" s="42"/>
      <c r="N29" s="45"/>
      <c r="O29" s="88">
        <f t="shared" ref="O29:O30" si="19">IF(N29&lt;&gt;0,IF(N29+H29&gt;3*D29,0,IF(N29+H29&gt;D29*2.5,25,IF(N29+H29&gt;D29*2,50,IF(N29+H29&gt;D29*1.5,75,100)))),0)</f>
        <v>0</v>
      </c>
      <c r="P29" s="45"/>
      <c r="Q29" s="42"/>
      <c r="R29" s="42"/>
      <c r="S29" s="45"/>
      <c r="T29" s="45"/>
      <c r="U29" s="42"/>
      <c r="V29" s="88">
        <v>0</v>
      </c>
      <c r="W29" s="88"/>
    </row>
    <row r="30" spans="1:23" ht="39.950000000000003" customHeight="1" x14ac:dyDescent="0.25">
      <c r="A30" s="49" t="s">
        <v>585</v>
      </c>
      <c r="B30" s="49" t="s">
        <v>56</v>
      </c>
      <c r="C30" s="49"/>
      <c r="D30" s="32">
        <f t="shared" si="17"/>
        <v>1</v>
      </c>
      <c r="E30" s="42"/>
      <c r="F30" s="37">
        <f t="shared" si="0"/>
        <v>1</v>
      </c>
      <c r="G30" s="42"/>
      <c r="H30" s="45"/>
      <c r="I30" s="86">
        <f t="shared" si="1"/>
        <v>0</v>
      </c>
      <c r="J30" s="48"/>
      <c r="K30" s="87">
        <f t="shared" si="2"/>
        <v>0</v>
      </c>
      <c r="L30" s="42"/>
      <c r="M30" s="42"/>
      <c r="N30" s="45"/>
      <c r="O30" s="88">
        <f t="shared" si="19"/>
        <v>0</v>
      </c>
      <c r="P30" s="45"/>
      <c r="Q30" s="42"/>
      <c r="R30" s="42"/>
      <c r="S30" s="45"/>
      <c r="T30" s="45"/>
      <c r="U30" s="42"/>
      <c r="V30" s="88">
        <v>0</v>
      </c>
      <c r="W30" s="88"/>
    </row>
    <row r="31" spans="1:23" ht="39.950000000000003" customHeight="1" x14ac:dyDescent="0.25">
      <c r="A31" s="49" t="s">
        <v>586</v>
      </c>
      <c r="B31" s="49" t="s">
        <v>56</v>
      </c>
      <c r="C31" s="49"/>
      <c r="D31" s="32">
        <f>IF(B31="I",$F$2,IF(B31="G/2",$F$2/2,IF(B31="G/5",$F$2/5,IF(B31="G/10",$F$2/10,1))))</f>
        <v>1</v>
      </c>
      <c r="E31" s="42"/>
      <c r="F31" s="37">
        <f t="shared" si="0"/>
        <v>1</v>
      </c>
      <c r="G31" s="42"/>
      <c r="H31" s="45"/>
      <c r="I31" s="86">
        <f t="shared" si="1"/>
        <v>0</v>
      </c>
      <c r="J31" s="48"/>
      <c r="K31" s="87">
        <f t="shared" si="2"/>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587</v>
      </c>
      <c r="B32" s="49" t="s">
        <v>56</v>
      </c>
      <c r="C32" s="49"/>
      <c r="D32" s="32">
        <f t="shared" si="17"/>
        <v>1</v>
      </c>
      <c r="E32" s="42"/>
      <c r="F32" s="37">
        <f t="shared" si="0"/>
        <v>1</v>
      </c>
      <c r="G32" s="42"/>
      <c r="H32" s="45"/>
      <c r="I32" s="86">
        <f t="shared" si="1"/>
        <v>0</v>
      </c>
      <c r="J32" s="48"/>
      <c r="K32" s="87">
        <f t="shared" si="2"/>
        <v>0</v>
      </c>
      <c r="L32" s="42"/>
      <c r="M32" s="42"/>
      <c r="N32" s="45"/>
      <c r="O32" s="88">
        <f t="shared" ref="O32" si="20">IF(N32&lt;&gt;0,IF(N32+H32&gt;3*D32,0,IF(N32+H32&gt;D32*2.5,25,IF(N32+H32&gt;D32*2,50,IF(N32+H32&gt;D32*1.5,75,100)))),0)</f>
        <v>0</v>
      </c>
      <c r="P32" s="45"/>
      <c r="Q32" s="42"/>
      <c r="R32" s="42"/>
      <c r="S32" s="45"/>
      <c r="T32" s="45"/>
      <c r="U32" s="42"/>
      <c r="V32" s="88">
        <v>0</v>
      </c>
      <c r="W32" s="88"/>
    </row>
    <row r="33" spans="1:23" ht="39.950000000000003" customHeight="1" x14ac:dyDescent="0.25">
      <c r="A33" s="23" t="s">
        <v>72</v>
      </c>
      <c r="B33" s="23" t="s">
        <v>53</v>
      </c>
      <c r="C33" s="23" t="s">
        <v>54</v>
      </c>
      <c r="D33" s="36">
        <f>15*100/80</f>
        <v>18.75</v>
      </c>
      <c r="E33" s="41"/>
      <c r="F33" s="28">
        <f>(AVERAGE(F34:F37)*$D$33)</f>
        <v>18.75</v>
      </c>
      <c r="G33" s="41"/>
      <c r="H33" s="44"/>
      <c r="I33" s="28">
        <f>(AVERAGE(I34:I37)*$D$33)</f>
        <v>0</v>
      </c>
      <c r="J33" s="47"/>
      <c r="K33" s="28">
        <f>(AVERAGE(K34:K37)*$D$33)</f>
        <v>0</v>
      </c>
      <c r="L33" s="41"/>
      <c r="M33" s="41"/>
      <c r="N33" s="44"/>
      <c r="O33" s="28">
        <f>AVERAGE(O34:O37)</f>
        <v>0</v>
      </c>
      <c r="P33" s="44"/>
      <c r="Q33" s="41"/>
      <c r="R33" s="41"/>
      <c r="S33" s="44"/>
      <c r="T33" s="44"/>
      <c r="U33" s="41"/>
      <c r="V33" s="28">
        <f>AVERAGE(V34:V37)</f>
        <v>0</v>
      </c>
      <c r="W33" s="28"/>
    </row>
    <row r="34" spans="1:23" ht="39.950000000000003" customHeight="1" x14ac:dyDescent="0.25">
      <c r="A34" s="49" t="s">
        <v>588</v>
      </c>
      <c r="B34" s="49" t="s">
        <v>58</v>
      </c>
      <c r="C34" s="49"/>
      <c r="D34" s="32">
        <f t="shared" si="17"/>
        <v>0</v>
      </c>
      <c r="E34" s="42"/>
      <c r="F34" s="37">
        <f t="shared" ref="F34:F37" si="21">IF(H34&lt;&gt;0,0,1)</f>
        <v>1</v>
      </c>
      <c r="G34" s="42"/>
      <c r="H34" s="45"/>
      <c r="I34" s="86">
        <f t="shared" ref="I34:I37" si="22">IF(H34&lt;&gt;0,IF(H34&lt;D34,1,0),0)</f>
        <v>0</v>
      </c>
      <c r="J34" s="48"/>
      <c r="K34" s="87">
        <f t="shared" ref="K34:K37" si="23">IF(J34&lt;&gt;0,IF(J34&lt;2017,1,0),0)</f>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589</v>
      </c>
      <c r="B35" s="49" t="s">
        <v>58</v>
      </c>
      <c r="C35" s="49"/>
      <c r="D35" s="32">
        <f t="shared" si="17"/>
        <v>0</v>
      </c>
      <c r="E35" s="42"/>
      <c r="F35" s="37">
        <f t="shared" si="21"/>
        <v>1</v>
      </c>
      <c r="G35" s="42"/>
      <c r="H35" s="45"/>
      <c r="I35" s="86">
        <f t="shared" si="22"/>
        <v>0</v>
      </c>
      <c r="J35" s="48"/>
      <c r="K35" s="87">
        <f t="shared" si="23"/>
        <v>0</v>
      </c>
      <c r="L35" s="42"/>
      <c r="M35" s="42"/>
      <c r="N35" s="45"/>
      <c r="O35" s="88">
        <f t="shared" ref="O35:O36" si="24">IF(N35&lt;&gt;0,IF(N35+H35&gt;3*D35,0,IF(N35+H35&gt;D35*2.5,25,IF(N35+H35&gt;D35*2,50,IF(N35+H35&gt;D35*1.5,75,100)))),0)</f>
        <v>0</v>
      </c>
      <c r="P35" s="45"/>
      <c r="Q35" s="42"/>
      <c r="R35" s="42"/>
      <c r="S35" s="45"/>
      <c r="T35" s="45"/>
      <c r="U35" s="42"/>
      <c r="V35" s="88">
        <v>0</v>
      </c>
      <c r="W35" s="88"/>
    </row>
    <row r="36" spans="1:23" ht="39.950000000000003" customHeight="1" x14ac:dyDescent="0.25">
      <c r="A36" s="49" t="s">
        <v>590</v>
      </c>
      <c r="B36" s="49" t="s">
        <v>58</v>
      </c>
      <c r="C36" s="49"/>
      <c r="D36" s="32">
        <f t="shared" si="17"/>
        <v>0</v>
      </c>
      <c r="E36" s="42"/>
      <c r="F36" s="37">
        <f t="shared" si="21"/>
        <v>1</v>
      </c>
      <c r="G36" s="42"/>
      <c r="H36" s="45"/>
      <c r="I36" s="86">
        <f t="shared" si="22"/>
        <v>0</v>
      </c>
      <c r="J36" s="48"/>
      <c r="K36" s="87">
        <f t="shared" si="23"/>
        <v>0</v>
      </c>
      <c r="L36" s="42"/>
      <c r="M36" s="42"/>
      <c r="N36" s="45"/>
      <c r="O36" s="88">
        <f t="shared" si="24"/>
        <v>0</v>
      </c>
      <c r="P36" s="45"/>
      <c r="Q36" s="42"/>
      <c r="R36" s="42"/>
      <c r="S36" s="45"/>
      <c r="T36" s="45"/>
      <c r="U36" s="42"/>
      <c r="V36" s="88">
        <v>0</v>
      </c>
      <c r="W36" s="88"/>
    </row>
    <row r="37" spans="1:23" ht="39.950000000000003" customHeight="1" x14ac:dyDescent="0.25">
      <c r="A37" s="49" t="s">
        <v>591</v>
      </c>
      <c r="B37" s="49" t="s">
        <v>58</v>
      </c>
      <c r="C37" s="49" t="s">
        <v>592</v>
      </c>
      <c r="D37" s="32">
        <f t="shared" si="17"/>
        <v>0</v>
      </c>
      <c r="E37" s="42"/>
      <c r="F37" s="37">
        <f t="shared" si="21"/>
        <v>1</v>
      </c>
      <c r="G37" s="42"/>
      <c r="H37" s="45"/>
      <c r="I37" s="86">
        <f t="shared" si="22"/>
        <v>0</v>
      </c>
      <c r="J37" s="48"/>
      <c r="K37" s="87">
        <f t="shared" si="23"/>
        <v>0</v>
      </c>
      <c r="L37" s="42"/>
      <c r="M37" s="42"/>
      <c r="N37" s="45"/>
      <c r="O37" s="88">
        <f t="shared" ref="O37" si="25">IF(N37&lt;&gt;0,IF(N37+H37&gt;3*D37,0,IF(N37+H37&gt;D37*2.5,25,IF(N37+H37&gt;D37*2,50,IF(N37+H37&gt;D37*1.5,75,100)))),0)</f>
        <v>0</v>
      </c>
      <c r="P37" s="45"/>
      <c r="Q37" s="42"/>
      <c r="R37" s="42"/>
      <c r="S37" s="45"/>
      <c r="T37" s="45"/>
      <c r="U37" s="42"/>
      <c r="V37" s="88">
        <v>0</v>
      </c>
      <c r="W37" s="88"/>
    </row>
    <row r="38" spans="1:23" ht="39.950000000000003" customHeight="1" x14ac:dyDescent="0.25">
      <c r="A38" s="23" t="s">
        <v>60</v>
      </c>
      <c r="B38" s="23" t="s">
        <v>53</v>
      </c>
      <c r="C38" s="23" t="s">
        <v>54</v>
      </c>
      <c r="D38" s="36">
        <f>10*100/80</f>
        <v>12.5</v>
      </c>
      <c r="E38" s="41"/>
      <c r="F38" s="28">
        <f>(AVERAGE(F39:F61)*$D$38)</f>
        <v>12.5</v>
      </c>
      <c r="G38" s="41"/>
      <c r="H38" s="44"/>
      <c r="I38" s="28">
        <f>(AVERAGE(I39:I61)*$D$38)</f>
        <v>0</v>
      </c>
      <c r="J38" s="47"/>
      <c r="K38" s="28">
        <f>(AVERAGE(K39:K61)*$D$38)</f>
        <v>0</v>
      </c>
      <c r="L38" s="41"/>
      <c r="M38" s="41"/>
      <c r="N38" s="44"/>
      <c r="O38" s="28">
        <f>AVERAGE(O39:O61)</f>
        <v>0</v>
      </c>
      <c r="P38" s="44"/>
      <c r="Q38" s="41"/>
      <c r="R38" s="41"/>
      <c r="S38" s="44"/>
      <c r="T38" s="44"/>
      <c r="U38" s="41"/>
      <c r="V38" s="28">
        <f>AVERAGE(V39:V61)</f>
        <v>0</v>
      </c>
      <c r="W38" s="28"/>
    </row>
    <row r="39" spans="1:23" ht="39.950000000000003" customHeight="1" x14ac:dyDescent="0.25">
      <c r="A39" s="49" t="s">
        <v>593</v>
      </c>
      <c r="B39" s="49" t="s">
        <v>91</v>
      </c>
      <c r="C39" s="49"/>
      <c r="D39" s="32">
        <f t="shared" si="17"/>
        <v>0</v>
      </c>
      <c r="E39" s="42"/>
      <c r="F39" s="37">
        <f t="shared" ref="F39:F61" si="26">IF(H39&lt;&gt;0,0,1)</f>
        <v>1</v>
      </c>
      <c r="G39" s="42"/>
      <c r="H39" s="45"/>
      <c r="I39" s="86">
        <f t="shared" ref="I39:I61" si="27">IF(H39&lt;&gt;0,IF(H39&lt;D39,1,0),0)</f>
        <v>0</v>
      </c>
      <c r="J39" s="48"/>
      <c r="K39" s="87">
        <f t="shared" ref="K39:K61" si="28">IF(J39&lt;&gt;0,IF(J39&lt;2017,1,0),0)</f>
        <v>0</v>
      </c>
      <c r="L39" s="42"/>
      <c r="M39" s="42"/>
      <c r="N39" s="45"/>
      <c r="O39" s="88">
        <f t="shared" ref="O39" si="29">IF(N39&lt;&gt;0,IF(N39+H39&gt;3*D39,0,IF(N39+H39&gt;D39*2.5,25,IF(N39+H39&gt;D39*2,50,IF(N39+H39&gt;D39*1.5,75,100)))),0)</f>
        <v>0</v>
      </c>
      <c r="P39" s="45"/>
      <c r="Q39" s="42"/>
      <c r="R39" s="42"/>
      <c r="S39" s="45"/>
      <c r="T39" s="45"/>
      <c r="U39" s="42"/>
      <c r="V39" s="88">
        <v>0</v>
      </c>
      <c r="W39" s="88"/>
    </row>
    <row r="40" spans="1:23" ht="39.950000000000003" customHeight="1" x14ac:dyDescent="0.25">
      <c r="A40" s="49" t="s">
        <v>594</v>
      </c>
      <c r="B40" s="49" t="s">
        <v>56</v>
      </c>
      <c r="C40" s="49"/>
      <c r="D40" s="32">
        <f t="shared" si="17"/>
        <v>1</v>
      </c>
      <c r="E40" s="42"/>
      <c r="F40" s="37">
        <f t="shared" si="26"/>
        <v>1</v>
      </c>
      <c r="G40" s="42"/>
      <c r="H40" s="45"/>
      <c r="I40" s="86">
        <f t="shared" si="27"/>
        <v>0</v>
      </c>
      <c r="J40" s="48"/>
      <c r="K40" s="87">
        <f t="shared" si="28"/>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595</v>
      </c>
      <c r="B41" s="49" t="s">
        <v>58</v>
      </c>
      <c r="C41" s="49"/>
      <c r="D41" s="32">
        <f t="shared" si="17"/>
        <v>0</v>
      </c>
      <c r="E41" s="42"/>
      <c r="F41" s="37">
        <f t="shared" si="26"/>
        <v>1</v>
      </c>
      <c r="G41" s="42"/>
      <c r="H41" s="45"/>
      <c r="I41" s="86">
        <f t="shared" si="27"/>
        <v>0</v>
      </c>
      <c r="J41" s="48"/>
      <c r="K41" s="87">
        <f t="shared" si="28"/>
        <v>0</v>
      </c>
      <c r="L41" s="42"/>
      <c r="M41" s="42"/>
      <c r="N41" s="45"/>
      <c r="O41" s="88">
        <f t="shared" ref="O41:O42" si="30">IF(N41&lt;&gt;0,IF(N41+H41&gt;3*D41,0,IF(N41+H41&gt;D41*2.5,25,IF(N41+H41&gt;D41*2,50,IF(N41+H41&gt;D41*1.5,75,100)))),0)</f>
        <v>0</v>
      </c>
      <c r="P41" s="45"/>
      <c r="Q41" s="42"/>
      <c r="R41" s="42"/>
      <c r="S41" s="45"/>
      <c r="T41" s="45"/>
      <c r="U41" s="42"/>
      <c r="V41" s="88">
        <v>0</v>
      </c>
      <c r="W41" s="88"/>
    </row>
    <row r="42" spans="1:23" ht="39.950000000000003" customHeight="1" x14ac:dyDescent="0.25">
      <c r="A42" s="49" t="s">
        <v>596</v>
      </c>
      <c r="B42" s="49" t="s">
        <v>80</v>
      </c>
      <c r="C42" s="49"/>
      <c r="D42" s="32">
        <f t="shared" si="17"/>
        <v>0</v>
      </c>
      <c r="E42" s="42"/>
      <c r="F42" s="37">
        <f t="shared" si="26"/>
        <v>1</v>
      </c>
      <c r="G42" s="42"/>
      <c r="H42" s="45"/>
      <c r="I42" s="86">
        <f t="shared" si="27"/>
        <v>0</v>
      </c>
      <c r="J42" s="48"/>
      <c r="K42" s="87">
        <f t="shared" si="28"/>
        <v>0</v>
      </c>
      <c r="L42" s="42"/>
      <c r="M42" s="42"/>
      <c r="N42" s="45"/>
      <c r="O42" s="88">
        <f t="shared" si="30"/>
        <v>0</v>
      </c>
      <c r="P42" s="45"/>
      <c r="Q42" s="42"/>
      <c r="R42" s="42"/>
      <c r="S42" s="45"/>
      <c r="T42" s="45"/>
      <c r="U42" s="42"/>
      <c r="V42" s="88">
        <v>0</v>
      </c>
      <c r="W42" s="88"/>
    </row>
    <row r="43" spans="1:23" ht="39.950000000000003" customHeight="1" x14ac:dyDescent="0.25">
      <c r="A43" s="49" t="s">
        <v>597</v>
      </c>
      <c r="B43" s="49" t="s">
        <v>80</v>
      </c>
      <c r="C43" s="49"/>
      <c r="D43" s="32">
        <f t="shared" si="17"/>
        <v>0</v>
      </c>
      <c r="E43" s="42"/>
      <c r="F43" s="37">
        <f t="shared" si="26"/>
        <v>1</v>
      </c>
      <c r="G43" s="42"/>
      <c r="H43" s="45"/>
      <c r="I43" s="86">
        <f t="shared" si="27"/>
        <v>0</v>
      </c>
      <c r="J43" s="48"/>
      <c r="K43" s="87">
        <f t="shared" si="28"/>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598</v>
      </c>
      <c r="B44" s="49" t="s">
        <v>56</v>
      </c>
      <c r="C44" s="49"/>
      <c r="D44" s="32">
        <f t="shared" si="17"/>
        <v>1</v>
      </c>
      <c r="E44" s="42"/>
      <c r="F44" s="37">
        <f t="shared" si="26"/>
        <v>1</v>
      </c>
      <c r="G44" s="42"/>
      <c r="H44" s="45"/>
      <c r="I44" s="86">
        <f t="shared" si="27"/>
        <v>0</v>
      </c>
      <c r="J44" s="48"/>
      <c r="K44" s="87">
        <f t="shared" si="28"/>
        <v>0</v>
      </c>
      <c r="L44" s="42"/>
      <c r="M44" s="42"/>
      <c r="N44" s="45"/>
      <c r="O44" s="88">
        <f t="shared" ref="O44:O45" si="31">IF(N44&lt;&gt;0,IF(N44+H44&gt;3*D44,0,IF(N44+H44&gt;D44*2.5,25,IF(N44+H44&gt;D44*2,50,IF(N44+H44&gt;D44*1.5,75,100)))),0)</f>
        <v>0</v>
      </c>
      <c r="P44" s="45"/>
      <c r="Q44" s="42"/>
      <c r="R44" s="42"/>
      <c r="S44" s="45"/>
      <c r="T44" s="45"/>
      <c r="U44" s="42"/>
      <c r="V44" s="88">
        <v>0</v>
      </c>
      <c r="W44" s="88"/>
    </row>
    <row r="45" spans="1:23" ht="39.950000000000003" customHeight="1" x14ac:dyDescent="0.25">
      <c r="A45" s="49" t="s">
        <v>599</v>
      </c>
      <c r="B45" s="49" t="s">
        <v>80</v>
      </c>
      <c r="C45" s="49"/>
      <c r="D45" s="32">
        <f t="shared" si="17"/>
        <v>0</v>
      </c>
      <c r="E45" s="42"/>
      <c r="F45" s="37">
        <f t="shared" si="26"/>
        <v>1</v>
      </c>
      <c r="G45" s="42"/>
      <c r="H45" s="45"/>
      <c r="I45" s="86">
        <f t="shared" si="27"/>
        <v>0</v>
      </c>
      <c r="J45" s="48"/>
      <c r="K45" s="87">
        <f t="shared" si="28"/>
        <v>0</v>
      </c>
      <c r="L45" s="42"/>
      <c r="M45" s="42"/>
      <c r="N45" s="45"/>
      <c r="O45" s="88">
        <f t="shared" si="31"/>
        <v>0</v>
      </c>
      <c r="P45" s="45"/>
      <c r="Q45" s="42"/>
      <c r="R45" s="42"/>
      <c r="S45" s="45"/>
      <c r="T45" s="45"/>
      <c r="U45" s="42"/>
      <c r="V45" s="88">
        <v>0</v>
      </c>
      <c r="W45" s="88"/>
    </row>
    <row r="46" spans="1:23" ht="39.950000000000003" customHeight="1" x14ac:dyDescent="0.25">
      <c r="A46" s="49" t="s">
        <v>600</v>
      </c>
      <c r="B46" s="49" t="s">
        <v>80</v>
      </c>
      <c r="C46" s="49" t="s">
        <v>601</v>
      </c>
      <c r="D46" s="32">
        <f t="shared" si="17"/>
        <v>0</v>
      </c>
      <c r="E46" s="42"/>
      <c r="F46" s="37">
        <f t="shared" si="26"/>
        <v>1</v>
      </c>
      <c r="G46" s="42"/>
      <c r="H46" s="45"/>
      <c r="I46" s="86">
        <f t="shared" si="27"/>
        <v>0</v>
      </c>
      <c r="J46" s="48"/>
      <c r="K46" s="87">
        <f t="shared" si="28"/>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602</v>
      </c>
      <c r="B47" s="49" t="s">
        <v>80</v>
      </c>
      <c r="C47" s="49" t="s">
        <v>603</v>
      </c>
      <c r="D47" s="32">
        <f t="shared" si="17"/>
        <v>0</v>
      </c>
      <c r="E47" s="42"/>
      <c r="F47" s="37">
        <f t="shared" si="26"/>
        <v>1</v>
      </c>
      <c r="G47" s="42"/>
      <c r="H47" s="45"/>
      <c r="I47" s="86">
        <f t="shared" si="27"/>
        <v>0</v>
      </c>
      <c r="J47" s="48"/>
      <c r="K47" s="87">
        <f t="shared" si="28"/>
        <v>0</v>
      </c>
      <c r="L47" s="42"/>
      <c r="M47" s="42"/>
      <c r="N47" s="45"/>
      <c r="O47" s="88">
        <f t="shared" ref="O47:O48" si="32">IF(N47&lt;&gt;0,IF(N47+H47&gt;3*D47,0,IF(N47+H47&gt;D47*2.5,25,IF(N47+H47&gt;D47*2,50,IF(N47+H47&gt;D47*1.5,75,100)))),0)</f>
        <v>0</v>
      </c>
      <c r="P47" s="45"/>
      <c r="Q47" s="42"/>
      <c r="R47" s="42"/>
      <c r="S47" s="45"/>
      <c r="T47" s="45"/>
      <c r="U47" s="42"/>
      <c r="V47" s="88">
        <v>0</v>
      </c>
      <c r="W47" s="88"/>
    </row>
    <row r="48" spans="1:23" ht="39.950000000000003" customHeight="1" x14ac:dyDescent="0.25">
      <c r="A48" s="49" t="s">
        <v>604</v>
      </c>
      <c r="B48" s="49" t="s">
        <v>80</v>
      </c>
      <c r="C48" s="49" t="s">
        <v>603</v>
      </c>
      <c r="D48" s="32">
        <f t="shared" si="17"/>
        <v>0</v>
      </c>
      <c r="E48" s="42"/>
      <c r="F48" s="37">
        <f t="shared" si="26"/>
        <v>1</v>
      </c>
      <c r="G48" s="42"/>
      <c r="H48" s="45"/>
      <c r="I48" s="86">
        <f t="shared" si="27"/>
        <v>0</v>
      </c>
      <c r="J48" s="48"/>
      <c r="K48" s="87">
        <f t="shared" si="28"/>
        <v>0</v>
      </c>
      <c r="L48" s="42"/>
      <c r="M48" s="42"/>
      <c r="N48" s="45"/>
      <c r="O48" s="88">
        <f t="shared" si="32"/>
        <v>0</v>
      </c>
      <c r="P48" s="45"/>
      <c r="Q48" s="42"/>
      <c r="R48" s="42"/>
      <c r="S48" s="45"/>
      <c r="T48" s="45"/>
      <c r="U48" s="42"/>
      <c r="V48" s="88">
        <v>0</v>
      </c>
      <c r="W48" s="88"/>
    </row>
    <row r="49" spans="1:23" ht="39.950000000000003" customHeight="1" x14ac:dyDescent="0.25">
      <c r="A49" s="49" t="s">
        <v>605</v>
      </c>
      <c r="B49" s="49" t="s">
        <v>91</v>
      </c>
      <c r="C49" s="49" t="s">
        <v>606</v>
      </c>
      <c r="D49" s="32">
        <f t="shared" si="17"/>
        <v>0</v>
      </c>
      <c r="E49" s="42"/>
      <c r="F49" s="37">
        <f t="shared" si="26"/>
        <v>1</v>
      </c>
      <c r="G49" s="42"/>
      <c r="H49" s="45"/>
      <c r="I49" s="86">
        <f t="shared" si="27"/>
        <v>0</v>
      </c>
      <c r="J49" s="48"/>
      <c r="K49" s="87">
        <f t="shared" si="28"/>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607</v>
      </c>
      <c r="B50" s="49" t="s">
        <v>56</v>
      </c>
      <c r="C50" s="49"/>
      <c r="D50" s="32">
        <f t="shared" si="17"/>
        <v>1</v>
      </c>
      <c r="E50" s="42"/>
      <c r="F50" s="37">
        <f t="shared" si="26"/>
        <v>1</v>
      </c>
      <c r="G50" s="42"/>
      <c r="H50" s="45"/>
      <c r="I50" s="86">
        <f t="shared" si="27"/>
        <v>0</v>
      </c>
      <c r="J50" s="48"/>
      <c r="K50" s="87">
        <f t="shared" si="28"/>
        <v>0</v>
      </c>
      <c r="L50" s="42"/>
      <c r="M50" s="42"/>
      <c r="N50" s="45"/>
      <c r="O50" s="88">
        <f t="shared" ref="O50:O51" si="33">IF(N50&lt;&gt;0,IF(N50+H50&gt;3*D50,0,IF(N50+H50&gt;D50*2.5,25,IF(N50+H50&gt;D50*2,50,IF(N50+H50&gt;D50*1.5,75,100)))),0)</f>
        <v>0</v>
      </c>
      <c r="P50" s="45"/>
      <c r="Q50" s="42"/>
      <c r="R50" s="42"/>
      <c r="S50" s="45"/>
      <c r="T50" s="45"/>
      <c r="U50" s="42"/>
      <c r="V50" s="88">
        <v>0</v>
      </c>
      <c r="W50" s="88"/>
    </row>
    <row r="51" spans="1:23" ht="39.950000000000003" customHeight="1" x14ac:dyDescent="0.25">
      <c r="A51" s="49" t="s">
        <v>608</v>
      </c>
      <c r="B51" s="49" t="s">
        <v>80</v>
      </c>
      <c r="C51" s="49"/>
      <c r="D51" s="32">
        <f t="shared" si="17"/>
        <v>0</v>
      </c>
      <c r="E51" s="42"/>
      <c r="F51" s="37">
        <f t="shared" si="26"/>
        <v>1</v>
      </c>
      <c r="G51" s="42"/>
      <c r="H51" s="45"/>
      <c r="I51" s="86">
        <f t="shared" si="27"/>
        <v>0</v>
      </c>
      <c r="J51" s="48"/>
      <c r="K51" s="87">
        <f t="shared" si="28"/>
        <v>0</v>
      </c>
      <c r="L51" s="42"/>
      <c r="M51" s="42"/>
      <c r="N51" s="45"/>
      <c r="O51" s="88">
        <f t="shared" si="33"/>
        <v>0</v>
      </c>
      <c r="P51" s="45"/>
      <c r="Q51" s="42"/>
      <c r="R51" s="42"/>
      <c r="S51" s="45"/>
      <c r="T51" s="45"/>
      <c r="U51" s="42"/>
      <c r="V51" s="88">
        <v>0</v>
      </c>
      <c r="W51" s="88"/>
    </row>
    <row r="52" spans="1:23" ht="39.950000000000003" customHeight="1" x14ac:dyDescent="0.25">
      <c r="A52" s="49" t="s">
        <v>609</v>
      </c>
      <c r="B52" s="49" t="s">
        <v>56</v>
      </c>
      <c r="C52" s="49"/>
      <c r="D52" s="32">
        <f t="shared" si="17"/>
        <v>1</v>
      </c>
      <c r="E52" s="42"/>
      <c r="F52" s="37">
        <f t="shared" si="26"/>
        <v>1</v>
      </c>
      <c r="G52" s="42"/>
      <c r="H52" s="45"/>
      <c r="I52" s="86">
        <f t="shared" si="27"/>
        <v>0</v>
      </c>
      <c r="J52" s="48"/>
      <c r="K52" s="87">
        <f t="shared" si="28"/>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610</v>
      </c>
      <c r="B53" s="49" t="s">
        <v>80</v>
      </c>
      <c r="C53" s="49"/>
      <c r="D53" s="32">
        <f t="shared" si="17"/>
        <v>0</v>
      </c>
      <c r="E53" s="42"/>
      <c r="F53" s="37">
        <f t="shared" si="26"/>
        <v>1</v>
      </c>
      <c r="G53" s="42"/>
      <c r="H53" s="45"/>
      <c r="I53" s="86">
        <f t="shared" si="27"/>
        <v>0</v>
      </c>
      <c r="J53" s="48"/>
      <c r="K53" s="87">
        <f t="shared" si="28"/>
        <v>0</v>
      </c>
      <c r="L53" s="42"/>
      <c r="M53" s="42"/>
      <c r="N53" s="45"/>
      <c r="O53" s="88">
        <f t="shared" ref="O53:O54" si="34">IF(N53&lt;&gt;0,IF(N53+H53&gt;3*D53,0,IF(N53+H53&gt;D53*2.5,25,IF(N53+H53&gt;D53*2,50,IF(N53+H53&gt;D53*1.5,75,100)))),0)</f>
        <v>0</v>
      </c>
      <c r="P53" s="45"/>
      <c r="Q53" s="42"/>
      <c r="R53" s="42"/>
      <c r="S53" s="45"/>
      <c r="T53" s="45"/>
      <c r="U53" s="42"/>
      <c r="V53" s="88">
        <v>0</v>
      </c>
      <c r="W53" s="88"/>
    </row>
    <row r="54" spans="1:23" ht="39.950000000000003" customHeight="1" x14ac:dyDescent="0.25">
      <c r="A54" s="49" t="s">
        <v>611</v>
      </c>
      <c r="B54" s="49" t="s">
        <v>58</v>
      </c>
      <c r="C54" s="49"/>
      <c r="D54" s="32">
        <f t="shared" si="17"/>
        <v>0</v>
      </c>
      <c r="E54" s="42"/>
      <c r="F54" s="37">
        <f t="shared" si="26"/>
        <v>1</v>
      </c>
      <c r="G54" s="42"/>
      <c r="H54" s="45"/>
      <c r="I54" s="86">
        <f t="shared" si="27"/>
        <v>0</v>
      </c>
      <c r="J54" s="48"/>
      <c r="K54" s="87">
        <f t="shared" si="28"/>
        <v>0</v>
      </c>
      <c r="L54" s="42"/>
      <c r="M54" s="42"/>
      <c r="N54" s="45"/>
      <c r="O54" s="88">
        <f t="shared" si="34"/>
        <v>0</v>
      </c>
      <c r="P54" s="45"/>
      <c r="Q54" s="42"/>
      <c r="R54" s="42"/>
      <c r="S54" s="45"/>
      <c r="T54" s="45"/>
      <c r="U54" s="42"/>
      <c r="V54" s="88">
        <v>0</v>
      </c>
      <c r="W54" s="88"/>
    </row>
    <row r="55" spans="1:23" ht="39.950000000000003" customHeight="1" x14ac:dyDescent="0.25">
      <c r="A55" s="49" t="s">
        <v>612</v>
      </c>
      <c r="B55" s="49" t="s">
        <v>56</v>
      </c>
      <c r="C55" s="49"/>
      <c r="D55" s="32">
        <f t="shared" si="17"/>
        <v>1</v>
      </c>
      <c r="E55" s="42"/>
      <c r="F55" s="37">
        <f t="shared" si="26"/>
        <v>1</v>
      </c>
      <c r="G55" s="42"/>
      <c r="H55" s="45"/>
      <c r="I55" s="86">
        <f t="shared" si="27"/>
        <v>0</v>
      </c>
      <c r="J55" s="48"/>
      <c r="K55" s="87">
        <f t="shared" si="28"/>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613</v>
      </c>
      <c r="B56" s="49" t="s">
        <v>58</v>
      </c>
      <c r="C56" s="49"/>
      <c r="D56" s="32">
        <f t="shared" si="17"/>
        <v>0</v>
      </c>
      <c r="E56" s="42"/>
      <c r="F56" s="37">
        <f t="shared" si="26"/>
        <v>1</v>
      </c>
      <c r="G56" s="42"/>
      <c r="H56" s="45"/>
      <c r="I56" s="86">
        <f t="shared" si="27"/>
        <v>0</v>
      </c>
      <c r="J56" s="48"/>
      <c r="K56" s="87">
        <f t="shared" si="28"/>
        <v>0</v>
      </c>
      <c r="L56" s="42"/>
      <c r="M56" s="42"/>
      <c r="N56" s="45"/>
      <c r="O56" s="88">
        <f t="shared" ref="O56:O61" si="35">IF(N56&lt;&gt;0,IF(N56+H56&gt;3*D56,0,IF(N56+H56&gt;D56*2.5,25,IF(N56+H56&gt;D56*2,50,IF(N56+H56&gt;D56*1.5,75,100)))),0)</f>
        <v>0</v>
      </c>
      <c r="P56" s="45"/>
      <c r="Q56" s="42"/>
      <c r="R56" s="42"/>
      <c r="S56" s="45"/>
      <c r="T56" s="45"/>
      <c r="U56" s="42"/>
      <c r="V56" s="88">
        <v>0</v>
      </c>
      <c r="W56" s="88"/>
    </row>
    <row r="57" spans="1:23" ht="39.950000000000003" customHeight="1" x14ac:dyDescent="0.25">
      <c r="A57" s="49" t="s">
        <v>2350</v>
      </c>
      <c r="B57" s="49" t="s">
        <v>58</v>
      </c>
      <c r="C57" s="49"/>
      <c r="D57" s="32">
        <f t="shared" si="17"/>
        <v>0</v>
      </c>
      <c r="E57" s="42"/>
      <c r="F57" s="37">
        <f t="shared" si="26"/>
        <v>1</v>
      </c>
      <c r="G57" s="42"/>
      <c r="H57" s="45"/>
      <c r="I57" s="86">
        <f t="shared" si="27"/>
        <v>0</v>
      </c>
      <c r="J57" s="48"/>
      <c r="K57" s="87">
        <f t="shared" si="28"/>
        <v>0</v>
      </c>
      <c r="L57" s="42"/>
      <c r="M57" s="42"/>
      <c r="N57" s="45"/>
      <c r="O57" s="88">
        <f t="shared" si="35"/>
        <v>0</v>
      </c>
      <c r="P57" s="45"/>
      <c r="Q57" s="42"/>
      <c r="R57" s="42"/>
      <c r="S57" s="45"/>
      <c r="T57" s="45"/>
      <c r="U57" s="42"/>
      <c r="V57" s="88">
        <v>0</v>
      </c>
      <c r="W57" s="88"/>
    </row>
    <row r="58" spans="1:23" ht="39.950000000000003" customHeight="1" x14ac:dyDescent="0.25">
      <c r="A58" s="49" t="s">
        <v>614</v>
      </c>
      <c r="B58" s="49" t="s">
        <v>56</v>
      </c>
      <c r="C58" s="49"/>
      <c r="D58" s="32">
        <f t="shared" si="17"/>
        <v>1</v>
      </c>
      <c r="E58" s="42"/>
      <c r="F58" s="37">
        <f t="shared" si="26"/>
        <v>1</v>
      </c>
      <c r="G58" s="42"/>
      <c r="H58" s="45"/>
      <c r="I58" s="86">
        <f t="shared" si="27"/>
        <v>0</v>
      </c>
      <c r="J58" s="48"/>
      <c r="K58" s="87">
        <f t="shared" si="28"/>
        <v>0</v>
      </c>
      <c r="L58" s="42"/>
      <c r="M58" s="42"/>
      <c r="N58" s="45"/>
      <c r="O58" s="88">
        <f t="shared" si="35"/>
        <v>0</v>
      </c>
      <c r="P58" s="45"/>
      <c r="Q58" s="42"/>
      <c r="R58" s="42"/>
      <c r="S58" s="45"/>
      <c r="T58" s="45"/>
      <c r="U58" s="42"/>
      <c r="V58" s="88">
        <v>0</v>
      </c>
      <c r="W58" s="88"/>
    </row>
    <row r="59" spans="1:23" ht="39.950000000000003" customHeight="1" x14ac:dyDescent="0.25">
      <c r="A59" s="49" t="s">
        <v>615</v>
      </c>
      <c r="B59" s="49" t="s">
        <v>56</v>
      </c>
      <c r="C59" s="49"/>
      <c r="D59" s="32">
        <f t="shared" si="17"/>
        <v>1</v>
      </c>
      <c r="E59" s="42"/>
      <c r="F59" s="37">
        <f t="shared" si="26"/>
        <v>1</v>
      </c>
      <c r="G59" s="42"/>
      <c r="H59" s="45"/>
      <c r="I59" s="86">
        <f t="shared" si="27"/>
        <v>0</v>
      </c>
      <c r="J59" s="48"/>
      <c r="K59" s="87">
        <f t="shared" si="28"/>
        <v>0</v>
      </c>
      <c r="L59" s="42"/>
      <c r="M59" s="42"/>
      <c r="N59" s="45"/>
      <c r="O59" s="88">
        <f t="shared" si="35"/>
        <v>0</v>
      </c>
      <c r="P59" s="45"/>
      <c r="Q59" s="42"/>
      <c r="R59" s="42"/>
      <c r="S59" s="45"/>
      <c r="T59" s="45"/>
      <c r="U59" s="42"/>
      <c r="V59" s="88">
        <v>0</v>
      </c>
      <c r="W59" s="88"/>
    </row>
    <row r="60" spans="1:23" ht="39.950000000000003" customHeight="1" x14ac:dyDescent="0.25">
      <c r="A60" s="49" t="s">
        <v>616</v>
      </c>
      <c r="B60" s="49" t="s">
        <v>58</v>
      </c>
      <c r="C60" s="49"/>
      <c r="D60" s="32">
        <f t="shared" si="17"/>
        <v>0</v>
      </c>
      <c r="E60" s="42"/>
      <c r="F60" s="37">
        <f t="shared" si="26"/>
        <v>1</v>
      </c>
      <c r="G60" s="42"/>
      <c r="H60" s="45"/>
      <c r="I60" s="86">
        <f t="shared" si="27"/>
        <v>0</v>
      </c>
      <c r="J60" s="48"/>
      <c r="K60" s="87">
        <f t="shared" si="28"/>
        <v>0</v>
      </c>
      <c r="L60" s="42"/>
      <c r="M60" s="42"/>
      <c r="N60" s="45"/>
      <c r="O60" s="88">
        <f t="shared" si="35"/>
        <v>0</v>
      </c>
      <c r="P60" s="45"/>
      <c r="Q60" s="42"/>
      <c r="R60" s="42"/>
      <c r="S60" s="45"/>
      <c r="T60" s="45"/>
      <c r="U60" s="42"/>
      <c r="V60" s="88">
        <v>0</v>
      </c>
      <c r="W60" s="88"/>
    </row>
    <row r="61" spans="1:23" ht="39.950000000000003" customHeight="1" x14ac:dyDescent="0.25">
      <c r="A61" s="49" t="s">
        <v>617</v>
      </c>
      <c r="B61" s="49" t="s">
        <v>80</v>
      </c>
      <c r="C61" s="49" t="s">
        <v>618</v>
      </c>
      <c r="D61" s="32">
        <f t="shared" si="17"/>
        <v>0</v>
      </c>
      <c r="E61" s="42"/>
      <c r="F61" s="37">
        <f t="shared" si="26"/>
        <v>1</v>
      </c>
      <c r="G61" s="42"/>
      <c r="H61" s="45"/>
      <c r="I61" s="86">
        <f t="shared" si="27"/>
        <v>0</v>
      </c>
      <c r="J61" s="48"/>
      <c r="K61" s="87">
        <f t="shared" si="28"/>
        <v>0</v>
      </c>
      <c r="L61" s="42"/>
      <c r="M61" s="42"/>
      <c r="N61" s="45"/>
      <c r="O61" s="88">
        <f t="shared" si="35"/>
        <v>0</v>
      </c>
      <c r="P61" s="45"/>
      <c r="Q61" s="42"/>
      <c r="R61" s="42"/>
      <c r="S61" s="45"/>
      <c r="T61" s="45"/>
      <c r="U61" s="42"/>
      <c r="V61" s="88">
        <v>0</v>
      </c>
      <c r="W61" s="88"/>
    </row>
    <row r="62" spans="1:23" ht="39.950000000000003" customHeight="1" x14ac:dyDescent="0.25">
      <c r="A62" s="23" t="s">
        <v>64</v>
      </c>
      <c r="B62" s="23" t="s">
        <v>53</v>
      </c>
      <c r="C62" s="23" t="s">
        <v>54</v>
      </c>
      <c r="D62" s="36">
        <f>15*100/80</f>
        <v>18.75</v>
      </c>
      <c r="E62" s="41"/>
      <c r="F62" s="28">
        <f>(AVERAGE(F63)*$D$62)</f>
        <v>18.75</v>
      </c>
      <c r="G62" s="41"/>
      <c r="H62" s="44"/>
      <c r="I62" s="28">
        <f>(AVERAGE(I63)*$D$62)</f>
        <v>0</v>
      </c>
      <c r="J62" s="47"/>
      <c r="K62" s="28">
        <f>(AVERAGE(K63)*$D$62)</f>
        <v>0</v>
      </c>
      <c r="L62" s="41"/>
      <c r="M62" s="41"/>
      <c r="N62" s="44"/>
      <c r="O62" s="28">
        <f>AVERAGE(O63)</f>
        <v>0</v>
      </c>
      <c r="P62" s="44"/>
      <c r="Q62" s="41"/>
      <c r="R62" s="41"/>
      <c r="S62" s="44"/>
      <c r="T62" s="44"/>
      <c r="U62" s="41"/>
      <c r="V62" s="28">
        <f>AVERAGE(V63)</f>
        <v>0</v>
      </c>
      <c r="W62" s="28"/>
    </row>
    <row r="63" spans="1:23" ht="39.950000000000003" customHeight="1" x14ac:dyDescent="0.25">
      <c r="A63" s="49" t="s">
        <v>619</v>
      </c>
      <c r="B63" s="49" t="s">
        <v>56</v>
      </c>
      <c r="C63" s="50"/>
      <c r="D63" s="32">
        <f t="shared" si="17"/>
        <v>1</v>
      </c>
      <c r="E63" s="42"/>
      <c r="F63" s="37">
        <f>IF(H63&lt;&gt;0,0,1)</f>
        <v>1</v>
      </c>
      <c r="G63" s="42"/>
      <c r="H63" s="45"/>
      <c r="I63" s="86">
        <f>IF(H63&lt;&gt;0,IF(H63&lt;D63,1,0),0)</f>
        <v>0</v>
      </c>
      <c r="J63" s="48"/>
      <c r="K63" s="87">
        <f t="shared" ref="K63" si="36">IF(J63&lt;&gt;0,IF(J63&lt;2017,1,0),0)</f>
        <v>0</v>
      </c>
      <c r="L63" s="42"/>
      <c r="M63" s="42"/>
      <c r="N63" s="45"/>
      <c r="O63" s="88">
        <f t="shared" ref="O63" si="37">IF(N63&lt;&gt;0,IF(N63+H63&gt;3*D63,0,IF(N63+H63&gt;D63*2.5,25,IF(N63+H63&gt;D63*2,50,IF(N63+H63&gt;D63*1.5,75,100)))),0)</f>
        <v>0</v>
      </c>
      <c r="P63" s="45"/>
      <c r="Q63" s="42"/>
      <c r="R63" s="42"/>
      <c r="S63" s="45"/>
      <c r="T63" s="45"/>
      <c r="U63" s="42"/>
      <c r="V63" s="88">
        <v>0</v>
      </c>
      <c r="W63" s="88"/>
    </row>
    <row r="64" spans="1:23" x14ac:dyDescent="0.25">
      <c r="E64" s="93"/>
      <c r="G64" s="93"/>
      <c r="H64" s="94"/>
      <c r="J64" s="95"/>
      <c r="L64" s="93"/>
      <c r="M64" s="93"/>
      <c r="N64" s="94"/>
      <c r="P64" s="94"/>
      <c r="Q64" s="93"/>
      <c r="R64" s="93"/>
      <c r="S64" s="94"/>
      <c r="T64" s="94"/>
      <c r="U64" s="93"/>
    </row>
  </sheetData>
  <sheetProtection algorithmName="SHA-512" hashValue="8b0iLH9dvzAJuppFOd3rcwO0Ny3ieUeuvuCqSvI0EK1tHRIWVLo/WMqr5A8yhg37l/KirkzapULeZcqKV7b9xA==" saltValue="y9ylyBzcJ20PEndtRPGe5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511AC97-E8AB-49CD-A8F0-8B163A3339CE}">
          <x14:formula1>
            <xm:f>lista!$A$2:$A$6</xm:f>
          </x14:formula1>
          <xm:sqref>V63 V39:V61 V11:V32 V34:V37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7EEC-1DA5-4D45-A2F3-D6344FB7A532}">
  <dimension ref="A1:W84"/>
  <sheetViews>
    <sheetView showGridLines="0" zoomScaleNormal="100" zoomScaleSheetLayoutView="100" workbookViewId="0">
      <pane ySplit="8" topLeftCell="A64" activePane="bottomLeft" state="frozen"/>
      <selection pane="bottomLeft" activeCell="E11" sqref="E11:E65"/>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620</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AVERAGE(F9,F57,F68)</f>
        <v>100</v>
      </c>
      <c r="H6" s="75"/>
      <c r="I6" s="21">
        <f>AVERAGE(I9,I57,I68)</f>
        <v>0</v>
      </c>
      <c r="J6" s="76"/>
      <c r="K6" s="21">
        <f>AVERAGE(K9,K57,K68)</f>
        <v>0</v>
      </c>
      <c r="N6" s="75"/>
      <c r="O6" s="21">
        <f>AVERAGE(O9,O57,O68)</f>
        <v>0</v>
      </c>
      <c r="P6" s="77">
        <f>SUM(P9:P83)</f>
        <v>0</v>
      </c>
      <c r="S6" s="75"/>
      <c r="T6" s="78">
        <f>SUM(T9:T83)</f>
        <v>0</v>
      </c>
      <c r="V6" s="21">
        <f>AVERAGE(V9,V57,V68)</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621</v>
      </c>
      <c r="B9" s="133"/>
      <c r="C9" s="133"/>
      <c r="D9" s="39">
        <f>+D10+D22+D36</f>
        <v>100</v>
      </c>
      <c r="E9" s="40"/>
      <c r="F9" s="27">
        <f>+F10+F22+F36</f>
        <v>100</v>
      </c>
      <c r="G9" s="40"/>
      <c r="H9" s="43"/>
      <c r="I9" s="27">
        <f>+I10+I22+I36</f>
        <v>0</v>
      </c>
      <c r="J9" s="46"/>
      <c r="K9" s="27">
        <f>+K10+K22+K36</f>
        <v>0</v>
      </c>
      <c r="L9" s="40"/>
      <c r="M9" s="40"/>
      <c r="N9" s="43"/>
      <c r="O9" s="27">
        <f>AVERAGE(O10,O22,O36)</f>
        <v>0</v>
      </c>
      <c r="P9" s="43"/>
      <c r="Q9" s="40"/>
      <c r="R9" s="40"/>
      <c r="S9" s="43"/>
      <c r="T9" s="43"/>
      <c r="U9" s="40"/>
      <c r="V9" s="27">
        <f>AVERAGE(V10,V22,V36)</f>
        <v>0</v>
      </c>
      <c r="W9" s="27"/>
    </row>
    <row r="10" spans="1:23" ht="39.950000000000003" customHeight="1" x14ac:dyDescent="0.25">
      <c r="A10" s="23" t="s">
        <v>52</v>
      </c>
      <c r="B10" s="23" t="s">
        <v>53</v>
      </c>
      <c r="C10" s="23" t="s">
        <v>54</v>
      </c>
      <c r="D10" s="36">
        <f>40*100/65</f>
        <v>61.53846153846154</v>
      </c>
      <c r="E10" s="41"/>
      <c r="F10" s="28">
        <f>(AVERAGE(F11:F21)*$D$10)</f>
        <v>61.53846153846154</v>
      </c>
      <c r="G10" s="41"/>
      <c r="H10" s="44"/>
      <c r="I10" s="28">
        <f>(AVERAGE(I11:I21)*$D$10)</f>
        <v>0</v>
      </c>
      <c r="J10" s="47"/>
      <c r="K10" s="28">
        <f>(AVERAGE(K11:K21)*$D$10)</f>
        <v>0</v>
      </c>
      <c r="L10" s="41"/>
      <c r="M10" s="41"/>
      <c r="N10" s="44"/>
      <c r="O10" s="28">
        <f>AVERAGE(O11:O21)</f>
        <v>0</v>
      </c>
      <c r="P10" s="44"/>
      <c r="Q10" s="41"/>
      <c r="R10" s="41"/>
      <c r="S10" s="44"/>
      <c r="T10" s="44"/>
      <c r="U10" s="41"/>
      <c r="V10" s="28">
        <f>AVERAGE(V11:V21)</f>
        <v>0</v>
      </c>
      <c r="W10" s="28"/>
    </row>
    <row r="11" spans="1:23" ht="39.950000000000003" customHeight="1" x14ac:dyDescent="0.25">
      <c r="A11" s="49" t="s">
        <v>622</v>
      </c>
      <c r="B11" s="49" t="s">
        <v>128</v>
      </c>
      <c r="C11" s="49" t="s">
        <v>623</v>
      </c>
      <c r="D11" s="32">
        <f>IF(B11="I",$F$2,IF(B11="G/2",$F$2/2,IF(B11="G/5",$F$2/5,IF(B11="G/10",$F$2/10,1))))</f>
        <v>0</v>
      </c>
      <c r="E11" s="42"/>
      <c r="F11" s="37">
        <f t="shared" ref="F11:F21" si="0">IF(H11&lt;&gt;0,0,1)</f>
        <v>1</v>
      </c>
      <c r="G11" s="42"/>
      <c r="H11" s="45"/>
      <c r="I11" s="86">
        <f t="shared" ref="I11:I21" si="1">IF(H11&lt;&gt;0,IF(H11&lt;D11,1,0),0)</f>
        <v>0</v>
      </c>
      <c r="J11" s="48"/>
      <c r="K11" s="87">
        <f t="shared" ref="K11:K21"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624</v>
      </c>
      <c r="B12" s="49" t="s">
        <v>128</v>
      </c>
      <c r="C12" s="49" t="s">
        <v>625</v>
      </c>
      <c r="D12" s="32">
        <f t="shared" ref="D12:D56"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626</v>
      </c>
      <c r="B13" s="49" t="s">
        <v>128</v>
      </c>
      <c r="C13" s="49" t="s">
        <v>627</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628</v>
      </c>
      <c r="B14" s="49" t="s">
        <v>128</v>
      </c>
      <c r="C14" s="49" t="s">
        <v>629</v>
      </c>
      <c r="D14" s="32">
        <f>IF(B14="I",$F$2,IF(B14="G/2",$F$2/2,IF(B14="G/5",$F$2/5,IF(B14="G/10",$F$2/10,1))))</f>
        <v>0</v>
      </c>
      <c r="E14" s="42"/>
      <c r="F14" s="37">
        <f t="shared" ref="F14:F16" si="5">IF(H14&lt;&gt;0,0,1)</f>
        <v>1</v>
      </c>
      <c r="G14" s="42"/>
      <c r="H14" s="45"/>
      <c r="I14" s="86">
        <f t="shared" ref="I14:I16" si="6">IF(H14&lt;&gt;0,IF(H14&lt;D14,1,0),0)</f>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630</v>
      </c>
      <c r="B15" s="49" t="s">
        <v>56</v>
      </c>
      <c r="C15" s="49"/>
      <c r="D15" s="32">
        <f t="shared" ref="D15:D16" si="7">IF(B15="I",$F$2,IF(B15="G/2",$F$2/2,IF(B15="G/5",$F$2/5,IF(B15="G/10",$F$2/10,1))))</f>
        <v>1</v>
      </c>
      <c r="E15" s="42"/>
      <c r="F15" s="37">
        <f t="shared" si="5"/>
        <v>1</v>
      </c>
      <c r="G15" s="42"/>
      <c r="H15" s="45"/>
      <c r="I15" s="86">
        <f t="shared" si="6"/>
        <v>0</v>
      </c>
      <c r="J15" s="48"/>
      <c r="K15" s="87">
        <f t="shared" si="2"/>
        <v>0</v>
      </c>
      <c r="L15" s="42"/>
      <c r="M15" s="42"/>
      <c r="N15" s="45"/>
      <c r="O15" s="88">
        <f t="shared" ref="O15:O16" si="8">IF(N15&lt;&gt;0,IF(N15+H15&gt;3*D15,0,IF(N15+H15&gt;D15*2.5,25,IF(N15+H15&gt;D15*2,50,IF(N15+H15&gt;D15*1.5,75,100)))),0)</f>
        <v>0</v>
      </c>
      <c r="P15" s="45"/>
      <c r="Q15" s="42"/>
      <c r="R15" s="42"/>
      <c r="S15" s="45"/>
      <c r="T15" s="45"/>
      <c r="U15" s="42"/>
      <c r="V15" s="88">
        <v>0</v>
      </c>
      <c r="W15" s="88"/>
    </row>
    <row r="16" spans="1:23" ht="39.950000000000003" customHeight="1" x14ac:dyDescent="0.25">
      <c r="A16" s="49" t="s">
        <v>631</v>
      </c>
      <c r="B16" s="49" t="s">
        <v>128</v>
      </c>
      <c r="C16" s="49" t="s">
        <v>632</v>
      </c>
      <c r="D16" s="32">
        <f t="shared" si="7"/>
        <v>0</v>
      </c>
      <c r="E16" s="42"/>
      <c r="F16" s="37">
        <f t="shared" si="5"/>
        <v>1</v>
      </c>
      <c r="G16" s="42"/>
      <c r="H16" s="45"/>
      <c r="I16" s="86">
        <f t="shared" si="6"/>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633</v>
      </c>
      <c r="B17" s="49" t="s">
        <v>56</v>
      </c>
      <c r="C17" s="49"/>
      <c r="D17" s="32">
        <f>IF(B17="I",$F$2,IF(B17="G/2",$F$2/2,IF(B17="G/5",$F$2/5,IF(B17="G/10",$F$2/10,1))))</f>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634</v>
      </c>
      <c r="B18" s="49" t="s">
        <v>128</v>
      </c>
      <c r="C18" s="49"/>
      <c r="D18" s="32">
        <f t="shared" si="3"/>
        <v>0</v>
      </c>
      <c r="E18" s="42"/>
      <c r="F18" s="37">
        <f t="shared" si="0"/>
        <v>1</v>
      </c>
      <c r="G18" s="42"/>
      <c r="H18" s="45"/>
      <c r="I18" s="86">
        <f t="shared" si="1"/>
        <v>0</v>
      </c>
      <c r="J18" s="48"/>
      <c r="K18" s="87">
        <f t="shared" si="2"/>
        <v>0</v>
      </c>
      <c r="L18" s="42"/>
      <c r="M18" s="42"/>
      <c r="N18" s="45"/>
      <c r="O18" s="88">
        <f t="shared" ref="O18:O19" si="9">IF(N18&lt;&gt;0,IF(N18+H18&gt;3*D18,0,IF(N18+H18&gt;D18*2.5,25,IF(N18+H18&gt;D18*2,50,IF(N18+H18&gt;D18*1.5,75,100)))),0)</f>
        <v>0</v>
      </c>
      <c r="P18" s="45"/>
      <c r="Q18" s="42"/>
      <c r="R18" s="42"/>
      <c r="S18" s="45"/>
      <c r="T18" s="45"/>
      <c r="U18" s="42"/>
      <c r="V18" s="88">
        <v>0</v>
      </c>
      <c r="W18" s="88"/>
    </row>
    <row r="19" spans="1:23" ht="39.950000000000003" customHeight="1" x14ac:dyDescent="0.25">
      <c r="A19" s="49" t="s">
        <v>635</v>
      </c>
      <c r="B19" s="49" t="s">
        <v>128</v>
      </c>
      <c r="C19" s="49"/>
      <c r="D19" s="32">
        <f t="shared" si="3"/>
        <v>0</v>
      </c>
      <c r="E19" s="42"/>
      <c r="F19" s="37">
        <f t="shared" si="0"/>
        <v>1</v>
      </c>
      <c r="G19" s="42"/>
      <c r="H19" s="45"/>
      <c r="I19" s="86">
        <f t="shared" si="1"/>
        <v>0</v>
      </c>
      <c r="J19" s="48"/>
      <c r="K19" s="87">
        <f t="shared" si="2"/>
        <v>0</v>
      </c>
      <c r="L19" s="42"/>
      <c r="M19" s="42"/>
      <c r="N19" s="45"/>
      <c r="O19" s="88">
        <f t="shared" si="9"/>
        <v>0</v>
      </c>
      <c r="P19" s="45"/>
      <c r="Q19" s="42"/>
      <c r="R19" s="42"/>
      <c r="S19" s="45"/>
      <c r="T19" s="45"/>
      <c r="U19" s="42"/>
      <c r="V19" s="88">
        <v>0</v>
      </c>
      <c r="W19" s="88"/>
    </row>
    <row r="20" spans="1:23" ht="39.950000000000003" customHeight="1" x14ac:dyDescent="0.25">
      <c r="A20" s="49" t="s">
        <v>636</v>
      </c>
      <c r="B20" s="49" t="s">
        <v>80</v>
      </c>
      <c r="C20" s="49" t="s">
        <v>637</v>
      </c>
      <c r="D20" s="32">
        <f>IF(B20="I",$F$2,IF(B20="G/2",$F$2/2,IF(B20="G/5",$F$2/5,IF(B20="G/10",$F$2/10,1))))</f>
        <v>0</v>
      </c>
      <c r="E20" s="42"/>
      <c r="F20" s="37">
        <f t="shared" si="0"/>
        <v>1</v>
      </c>
      <c r="G20" s="42"/>
      <c r="H20" s="45"/>
      <c r="I20" s="86">
        <f t="shared" si="1"/>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638</v>
      </c>
      <c r="B21" s="49" t="s">
        <v>56</v>
      </c>
      <c r="C21" s="49"/>
      <c r="D21" s="32">
        <f t="shared" si="3"/>
        <v>1</v>
      </c>
      <c r="E21" s="42"/>
      <c r="F21" s="37">
        <f t="shared" si="0"/>
        <v>1</v>
      </c>
      <c r="G21" s="42"/>
      <c r="H21" s="45"/>
      <c r="I21" s="86">
        <f t="shared" si="1"/>
        <v>0</v>
      </c>
      <c r="J21" s="48"/>
      <c r="K21" s="87">
        <f t="shared" si="2"/>
        <v>0</v>
      </c>
      <c r="L21" s="42"/>
      <c r="M21" s="42"/>
      <c r="N21" s="45"/>
      <c r="O21" s="88">
        <f t="shared" ref="O21" si="10">IF(N21&lt;&gt;0,IF(N21+H21&gt;3*D21,0,IF(N21+H21&gt;D21*2.5,25,IF(N21+H21&gt;D21*2,50,IF(N21+H21&gt;D21*1.5,75,100)))),0)</f>
        <v>0</v>
      </c>
      <c r="P21" s="45"/>
      <c r="Q21" s="42"/>
      <c r="R21" s="42"/>
      <c r="S21" s="45"/>
      <c r="T21" s="45"/>
      <c r="U21" s="42"/>
      <c r="V21" s="88">
        <v>0</v>
      </c>
      <c r="W21" s="88"/>
    </row>
    <row r="22" spans="1:23" ht="39.950000000000003" customHeight="1" x14ac:dyDescent="0.25">
      <c r="A22" s="23" t="s">
        <v>72</v>
      </c>
      <c r="B22" s="23" t="s">
        <v>53</v>
      </c>
      <c r="C22" s="23" t="s">
        <v>54</v>
      </c>
      <c r="D22" s="36">
        <f>15*100/65</f>
        <v>23.076923076923077</v>
      </c>
      <c r="E22" s="41"/>
      <c r="F22" s="28">
        <f>(AVERAGE(F23:F35)*$D$22)</f>
        <v>23.076923076923077</v>
      </c>
      <c r="G22" s="41"/>
      <c r="H22" s="44"/>
      <c r="I22" s="28">
        <f>(AVERAGE(I23:I35)*$D$22)</f>
        <v>0</v>
      </c>
      <c r="J22" s="47"/>
      <c r="K22" s="28">
        <f>(AVERAGE(K23:K35)*$D$22)</f>
        <v>0</v>
      </c>
      <c r="L22" s="41"/>
      <c r="M22" s="41"/>
      <c r="N22" s="44"/>
      <c r="O22" s="28">
        <f>AVERAGE(O23:O35)</f>
        <v>0</v>
      </c>
      <c r="P22" s="44"/>
      <c r="Q22" s="41"/>
      <c r="R22" s="41"/>
      <c r="S22" s="44"/>
      <c r="T22" s="44"/>
      <c r="U22" s="41"/>
      <c r="V22" s="28">
        <f>AVERAGE(V23:V35)</f>
        <v>0</v>
      </c>
      <c r="W22" s="28"/>
    </row>
    <row r="23" spans="1:23" ht="39.950000000000003" customHeight="1" x14ac:dyDescent="0.25">
      <c r="A23" s="49" t="s">
        <v>73</v>
      </c>
      <c r="B23" s="49" t="s">
        <v>128</v>
      </c>
      <c r="C23" s="49" t="s">
        <v>639</v>
      </c>
      <c r="D23" s="32">
        <f t="shared" si="3"/>
        <v>0</v>
      </c>
      <c r="E23" s="42"/>
      <c r="F23" s="37">
        <f t="shared" ref="F23:F35" si="11">IF(H23&lt;&gt;0,0,1)</f>
        <v>1</v>
      </c>
      <c r="G23" s="42"/>
      <c r="H23" s="45"/>
      <c r="I23" s="86">
        <f t="shared" ref="I23:I35" si="12">IF(H23&lt;&gt;0,IF(H23&lt;D23,1,0),0)</f>
        <v>0</v>
      </c>
      <c r="J23" s="48"/>
      <c r="K23" s="87">
        <f t="shared" ref="K23:K35" si="13">IF(J23&lt;&gt;0,IF(J23&lt;2017,1,0),0)</f>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640</v>
      </c>
      <c r="B24" s="49" t="s">
        <v>128</v>
      </c>
      <c r="C24" s="49"/>
      <c r="D24" s="32">
        <f t="shared" si="3"/>
        <v>0</v>
      </c>
      <c r="E24" s="42"/>
      <c r="F24" s="37">
        <f t="shared" si="11"/>
        <v>1</v>
      </c>
      <c r="G24" s="42"/>
      <c r="H24" s="45"/>
      <c r="I24" s="86">
        <f t="shared" si="12"/>
        <v>0</v>
      </c>
      <c r="J24" s="48"/>
      <c r="K24" s="87">
        <f t="shared" si="13"/>
        <v>0</v>
      </c>
      <c r="L24" s="42"/>
      <c r="M24" s="42"/>
      <c r="N24" s="45"/>
      <c r="O24" s="88">
        <f t="shared" ref="O24:O25" si="14">IF(N24&lt;&gt;0,IF(N24+H24&gt;3*D24,0,IF(N24+H24&gt;D24*2.5,25,IF(N24+H24&gt;D24*2,50,IF(N24+H24&gt;D24*1.5,75,100)))),0)</f>
        <v>0</v>
      </c>
      <c r="P24" s="45"/>
      <c r="Q24" s="42"/>
      <c r="R24" s="42"/>
      <c r="S24" s="45"/>
      <c r="T24" s="45"/>
      <c r="U24" s="42"/>
      <c r="V24" s="88">
        <v>0</v>
      </c>
      <c r="W24" s="88"/>
    </row>
    <row r="25" spans="1:23" ht="39.950000000000003" customHeight="1" x14ac:dyDescent="0.25">
      <c r="A25" s="49" t="s">
        <v>641</v>
      </c>
      <c r="B25" s="49" t="s">
        <v>58</v>
      </c>
      <c r="C25" s="49"/>
      <c r="D25" s="32">
        <f t="shared" si="3"/>
        <v>0</v>
      </c>
      <c r="E25" s="42"/>
      <c r="F25" s="37">
        <f t="shared" si="11"/>
        <v>1</v>
      </c>
      <c r="G25" s="42"/>
      <c r="H25" s="45"/>
      <c r="I25" s="86">
        <f t="shared" si="12"/>
        <v>0</v>
      </c>
      <c r="J25" s="48"/>
      <c r="K25" s="87">
        <f t="shared" si="13"/>
        <v>0</v>
      </c>
      <c r="L25" s="42"/>
      <c r="M25" s="42"/>
      <c r="N25" s="45"/>
      <c r="O25" s="88">
        <f t="shared" si="14"/>
        <v>0</v>
      </c>
      <c r="P25" s="45"/>
      <c r="Q25" s="42"/>
      <c r="R25" s="42"/>
      <c r="S25" s="45"/>
      <c r="T25" s="45"/>
      <c r="U25" s="42"/>
      <c r="V25" s="88">
        <v>0</v>
      </c>
      <c r="W25" s="88"/>
    </row>
    <row r="26" spans="1:23" ht="39.950000000000003" customHeight="1" x14ac:dyDescent="0.25">
      <c r="A26" s="49" t="s">
        <v>642</v>
      </c>
      <c r="B26" s="49" t="s">
        <v>58</v>
      </c>
      <c r="C26" s="49"/>
      <c r="D26" s="32">
        <f t="shared" si="3"/>
        <v>0</v>
      </c>
      <c r="E26" s="42"/>
      <c r="F26" s="37">
        <f t="shared" si="11"/>
        <v>1</v>
      </c>
      <c r="G26" s="42"/>
      <c r="H26" s="45"/>
      <c r="I26" s="86">
        <f t="shared" si="12"/>
        <v>0</v>
      </c>
      <c r="J26" s="48"/>
      <c r="K26" s="87">
        <f t="shared" si="13"/>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643</v>
      </c>
      <c r="B27" s="49" t="s">
        <v>58</v>
      </c>
      <c r="C27" s="49" t="s">
        <v>644</v>
      </c>
      <c r="D27" s="32">
        <f t="shared" si="3"/>
        <v>0</v>
      </c>
      <c r="E27" s="42"/>
      <c r="F27" s="37">
        <f t="shared" si="11"/>
        <v>1</v>
      </c>
      <c r="G27" s="42"/>
      <c r="H27" s="45"/>
      <c r="I27" s="86">
        <f t="shared" si="12"/>
        <v>0</v>
      </c>
      <c r="J27" s="48"/>
      <c r="K27" s="87">
        <f t="shared" si="13"/>
        <v>0</v>
      </c>
      <c r="L27" s="42"/>
      <c r="M27" s="42"/>
      <c r="N27" s="45"/>
      <c r="O27" s="88">
        <f t="shared" ref="O27:O28" si="15">IF(N27&lt;&gt;0,IF(N27+H27&gt;3*D27,0,IF(N27+H27&gt;D27*2.5,25,IF(N27+H27&gt;D27*2,50,IF(N27+H27&gt;D27*1.5,75,100)))),0)</f>
        <v>0</v>
      </c>
      <c r="P27" s="45"/>
      <c r="Q27" s="42"/>
      <c r="R27" s="42"/>
      <c r="S27" s="45"/>
      <c r="T27" s="45"/>
      <c r="U27" s="42"/>
      <c r="V27" s="88">
        <v>0</v>
      </c>
      <c r="W27" s="88"/>
    </row>
    <row r="28" spans="1:23" ht="39.950000000000003" customHeight="1" x14ac:dyDescent="0.25">
      <c r="A28" s="49" t="s">
        <v>645</v>
      </c>
      <c r="B28" s="49" t="s">
        <v>80</v>
      </c>
      <c r="C28" s="49" t="s">
        <v>646</v>
      </c>
      <c r="D28" s="32">
        <f t="shared" si="3"/>
        <v>0</v>
      </c>
      <c r="E28" s="42"/>
      <c r="F28" s="37">
        <f t="shared" si="11"/>
        <v>1</v>
      </c>
      <c r="G28" s="42"/>
      <c r="H28" s="45"/>
      <c r="I28" s="86">
        <f t="shared" si="12"/>
        <v>0</v>
      </c>
      <c r="J28" s="48"/>
      <c r="K28" s="87">
        <f t="shared" si="13"/>
        <v>0</v>
      </c>
      <c r="L28" s="42"/>
      <c r="M28" s="42"/>
      <c r="N28" s="45"/>
      <c r="O28" s="88">
        <f t="shared" si="15"/>
        <v>0</v>
      </c>
      <c r="P28" s="45"/>
      <c r="Q28" s="42"/>
      <c r="R28" s="42"/>
      <c r="S28" s="45"/>
      <c r="T28" s="45"/>
      <c r="U28" s="42"/>
      <c r="V28" s="88">
        <v>0</v>
      </c>
      <c r="W28" s="88"/>
    </row>
    <row r="29" spans="1:23" ht="39.950000000000003" customHeight="1" x14ac:dyDescent="0.25">
      <c r="A29" s="49" t="s">
        <v>647</v>
      </c>
      <c r="B29" s="49" t="s">
        <v>56</v>
      </c>
      <c r="C29" s="49"/>
      <c r="D29" s="32">
        <f t="shared" si="3"/>
        <v>1</v>
      </c>
      <c r="E29" s="42"/>
      <c r="F29" s="37">
        <f t="shared" si="11"/>
        <v>1</v>
      </c>
      <c r="G29" s="42"/>
      <c r="H29" s="45"/>
      <c r="I29" s="86">
        <f t="shared" si="12"/>
        <v>0</v>
      </c>
      <c r="J29" s="48"/>
      <c r="K29" s="87">
        <f t="shared" si="13"/>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648</v>
      </c>
      <c r="B30" s="49" t="s">
        <v>80</v>
      </c>
      <c r="C30" s="49"/>
      <c r="D30" s="32">
        <f t="shared" si="3"/>
        <v>0</v>
      </c>
      <c r="E30" s="42"/>
      <c r="F30" s="37">
        <f t="shared" si="11"/>
        <v>1</v>
      </c>
      <c r="G30" s="42"/>
      <c r="H30" s="45"/>
      <c r="I30" s="86">
        <f t="shared" si="12"/>
        <v>0</v>
      </c>
      <c r="J30" s="48"/>
      <c r="K30" s="87">
        <f t="shared" si="13"/>
        <v>0</v>
      </c>
      <c r="L30" s="42"/>
      <c r="M30" s="42"/>
      <c r="N30" s="45"/>
      <c r="O30" s="88">
        <f t="shared" ref="O30:O31" si="16">IF(N30&lt;&gt;0,IF(N30+H30&gt;3*D30,0,IF(N30+H30&gt;D30*2.5,25,IF(N30+H30&gt;D30*2,50,IF(N30+H30&gt;D30*1.5,75,100)))),0)</f>
        <v>0</v>
      </c>
      <c r="P30" s="45"/>
      <c r="Q30" s="42"/>
      <c r="R30" s="42"/>
      <c r="S30" s="45"/>
      <c r="T30" s="45"/>
      <c r="U30" s="42"/>
      <c r="V30" s="88">
        <v>0</v>
      </c>
      <c r="W30" s="88"/>
    </row>
    <row r="31" spans="1:23" ht="39.950000000000003" customHeight="1" x14ac:dyDescent="0.25">
      <c r="A31" s="49" t="s">
        <v>649</v>
      </c>
      <c r="B31" s="49" t="s">
        <v>128</v>
      </c>
      <c r="C31" s="49"/>
      <c r="D31" s="32">
        <f t="shared" si="3"/>
        <v>0</v>
      </c>
      <c r="E31" s="42"/>
      <c r="F31" s="37">
        <f t="shared" si="11"/>
        <v>1</v>
      </c>
      <c r="G31" s="42"/>
      <c r="H31" s="45"/>
      <c r="I31" s="86">
        <f t="shared" si="12"/>
        <v>0</v>
      </c>
      <c r="J31" s="48"/>
      <c r="K31" s="87">
        <f t="shared" si="13"/>
        <v>0</v>
      </c>
      <c r="L31" s="42"/>
      <c r="M31" s="42"/>
      <c r="N31" s="45"/>
      <c r="O31" s="88">
        <f t="shared" si="16"/>
        <v>0</v>
      </c>
      <c r="P31" s="45"/>
      <c r="Q31" s="42"/>
      <c r="R31" s="42"/>
      <c r="S31" s="45"/>
      <c r="T31" s="45"/>
      <c r="U31" s="42"/>
      <c r="V31" s="88">
        <v>0</v>
      </c>
      <c r="W31" s="88"/>
    </row>
    <row r="32" spans="1:23" ht="39.950000000000003" customHeight="1" x14ac:dyDescent="0.25">
      <c r="A32" s="49" t="s">
        <v>650</v>
      </c>
      <c r="B32" s="49" t="s">
        <v>80</v>
      </c>
      <c r="C32" s="49"/>
      <c r="D32" s="32">
        <f t="shared" si="3"/>
        <v>0</v>
      </c>
      <c r="E32" s="42"/>
      <c r="F32" s="37">
        <f t="shared" si="11"/>
        <v>1</v>
      </c>
      <c r="G32" s="42"/>
      <c r="H32" s="45"/>
      <c r="I32" s="86">
        <f t="shared" si="12"/>
        <v>0</v>
      </c>
      <c r="J32" s="48"/>
      <c r="K32" s="87">
        <f t="shared" si="13"/>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651</v>
      </c>
      <c r="B33" s="49" t="s">
        <v>58</v>
      </c>
      <c r="C33" s="49" t="s">
        <v>652</v>
      </c>
      <c r="D33" s="32">
        <f t="shared" si="3"/>
        <v>0</v>
      </c>
      <c r="E33" s="42"/>
      <c r="F33" s="37">
        <f t="shared" si="11"/>
        <v>1</v>
      </c>
      <c r="G33" s="42"/>
      <c r="H33" s="45"/>
      <c r="I33" s="86">
        <f t="shared" si="12"/>
        <v>0</v>
      </c>
      <c r="J33" s="48"/>
      <c r="K33" s="87">
        <f t="shared" si="13"/>
        <v>0</v>
      </c>
      <c r="L33" s="42"/>
      <c r="M33" s="42"/>
      <c r="N33" s="45"/>
      <c r="O33" s="88">
        <f t="shared" ref="O33:O34" si="17">IF(N33&lt;&gt;0,IF(N33+H33&gt;3*D33,0,IF(N33+H33&gt;D33*2.5,25,IF(N33+H33&gt;D33*2,50,IF(N33+H33&gt;D33*1.5,75,100)))),0)</f>
        <v>0</v>
      </c>
      <c r="P33" s="45"/>
      <c r="Q33" s="42"/>
      <c r="R33" s="42"/>
      <c r="S33" s="45"/>
      <c r="T33" s="45"/>
      <c r="U33" s="42"/>
      <c r="V33" s="88">
        <v>0</v>
      </c>
      <c r="W33" s="88"/>
    </row>
    <row r="34" spans="1:23" ht="39.950000000000003" customHeight="1" x14ac:dyDescent="0.25">
      <c r="A34" s="49" t="s">
        <v>653</v>
      </c>
      <c r="B34" s="49" t="s">
        <v>91</v>
      </c>
      <c r="C34" s="49" t="s">
        <v>654</v>
      </c>
      <c r="D34" s="32">
        <f t="shared" si="3"/>
        <v>0</v>
      </c>
      <c r="E34" s="42"/>
      <c r="F34" s="37">
        <f t="shared" si="11"/>
        <v>1</v>
      </c>
      <c r="G34" s="42"/>
      <c r="H34" s="45"/>
      <c r="I34" s="86">
        <f t="shared" si="12"/>
        <v>0</v>
      </c>
      <c r="J34" s="48"/>
      <c r="K34" s="87">
        <f t="shared" si="13"/>
        <v>0</v>
      </c>
      <c r="L34" s="42"/>
      <c r="M34" s="42"/>
      <c r="N34" s="45"/>
      <c r="O34" s="88">
        <f t="shared" si="17"/>
        <v>0</v>
      </c>
      <c r="P34" s="45"/>
      <c r="Q34" s="42"/>
      <c r="R34" s="42"/>
      <c r="S34" s="45"/>
      <c r="T34" s="45"/>
      <c r="U34" s="42"/>
      <c r="V34" s="88">
        <v>0</v>
      </c>
      <c r="W34" s="88"/>
    </row>
    <row r="35" spans="1:23" ht="39.950000000000003" customHeight="1" x14ac:dyDescent="0.25">
      <c r="A35" s="49" t="s">
        <v>655</v>
      </c>
      <c r="B35" s="49" t="s">
        <v>80</v>
      </c>
      <c r="C35" s="49" t="s">
        <v>656</v>
      </c>
      <c r="D35" s="32">
        <f t="shared" si="3"/>
        <v>0</v>
      </c>
      <c r="E35" s="42"/>
      <c r="F35" s="37">
        <f t="shared" si="11"/>
        <v>1</v>
      </c>
      <c r="G35" s="42"/>
      <c r="H35" s="45"/>
      <c r="I35" s="86">
        <f t="shared" si="12"/>
        <v>0</v>
      </c>
      <c r="J35" s="48"/>
      <c r="K35" s="87">
        <f t="shared" si="13"/>
        <v>0</v>
      </c>
      <c r="L35" s="42"/>
      <c r="M35" s="42"/>
      <c r="N35" s="45"/>
      <c r="O35" s="88">
        <f t="shared" ref="O35" si="18">IF(N35&lt;&gt;0,IF(N35+H35&gt;3*D35,0,IF(N35+H35&gt;D35*2.5,25,IF(N35+H35&gt;D35*2,50,IF(N35+H35&gt;D35*1.5,75,100)))),0)</f>
        <v>0</v>
      </c>
      <c r="P35" s="45"/>
      <c r="Q35" s="42"/>
      <c r="R35" s="42"/>
      <c r="S35" s="45"/>
      <c r="T35" s="45"/>
      <c r="U35" s="42"/>
      <c r="V35" s="88">
        <v>0</v>
      </c>
      <c r="W35" s="88"/>
    </row>
    <row r="36" spans="1:23" ht="39.950000000000003" customHeight="1" x14ac:dyDescent="0.25">
      <c r="A36" s="23" t="s">
        <v>60</v>
      </c>
      <c r="B36" s="23" t="s">
        <v>53</v>
      </c>
      <c r="C36" s="23" t="s">
        <v>54</v>
      </c>
      <c r="D36" s="36">
        <f>10*100/65</f>
        <v>15.384615384615385</v>
      </c>
      <c r="E36" s="41"/>
      <c r="F36" s="28">
        <f>(AVERAGE(F37:F56)*$D$36)</f>
        <v>15.384615384615385</v>
      </c>
      <c r="G36" s="41"/>
      <c r="H36" s="44"/>
      <c r="I36" s="28">
        <f>(AVERAGE(I37:I56)*$D$36)</f>
        <v>0</v>
      </c>
      <c r="J36" s="47"/>
      <c r="K36" s="28">
        <f>(AVERAGE(K37:K56)*$D$36)</f>
        <v>0</v>
      </c>
      <c r="L36" s="41"/>
      <c r="M36" s="41"/>
      <c r="N36" s="44"/>
      <c r="O36" s="28">
        <f>AVERAGE(O37:O56)</f>
        <v>0</v>
      </c>
      <c r="P36" s="44"/>
      <c r="Q36" s="41"/>
      <c r="R36" s="41"/>
      <c r="S36" s="44"/>
      <c r="T36" s="44"/>
      <c r="U36" s="41"/>
      <c r="V36" s="28">
        <f>AVERAGE(V37:V56)</f>
        <v>0</v>
      </c>
      <c r="W36" s="28"/>
    </row>
    <row r="37" spans="1:23" ht="39.950000000000003" customHeight="1" x14ac:dyDescent="0.25">
      <c r="A37" s="49" t="s">
        <v>657</v>
      </c>
      <c r="B37" s="49" t="s">
        <v>80</v>
      </c>
      <c r="C37" s="49"/>
      <c r="D37" s="32">
        <f t="shared" si="3"/>
        <v>0</v>
      </c>
      <c r="E37" s="42"/>
      <c r="F37" s="37">
        <f t="shared" ref="F37:F56" si="19">IF(H37&lt;&gt;0,0,1)</f>
        <v>1</v>
      </c>
      <c r="G37" s="42"/>
      <c r="H37" s="45"/>
      <c r="I37" s="86">
        <f t="shared" ref="I37:I56" si="20">IF(H37&lt;&gt;0,IF(H37&lt;D37,1,0),0)</f>
        <v>0</v>
      </c>
      <c r="J37" s="48"/>
      <c r="K37" s="87">
        <f t="shared" ref="K37:K56" si="21">IF(J37&lt;&gt;0,IF(J37&lt;2017,1,0),0)</f>
        <v>0</v>
      </c>
      <c r="L37" s="42"/>
      <c r="M37" s="42"/>
      <c r="N37" s="45"/>
      <c r="O37" s="88">
        <f t="shared" ref="O37" si="22">IF(N37&lt;&gt;0,IF(N37+H37&gt;3*D37,0,IF(N37+H37&gt;D37*2.5,25,IF(N37+H37&gt;D37*2,50,IF(N37+H37&gt;D37*1.5,75,100)))),0)</f>
        <v>0</v>
      </c>
      <c r="P37" s="45"/>
      <c r="Q37" s="42"/>
      <c r="R37" s="42"/>
      <c r="S37" s="45"/>
      <c r="T37" s="45"/>
      <c r="U37" s="42"/>
      <c r="V37" s="88">
        <v>0</v>
      </c>
      <c r="W37" s="88"/>
    </row>
    <row r="38" spans="1:23" ht="39.950000000000003" customHeight="1" x14ac:dyDescent="0.25">
      <c r="A38" s="49" t="s">
        <v>658</v>
      </c>
      <c r="B38" s="49" t="s">
        <v>80</v>
      </c>
      <c r="C38" s="49" t="s">
        <v>659</v>
      </c>
      <c r="D38" s="32">
        <f t="shared" si="3"/>
        <v>0</v>
      </c>
      <c r="E38" s="42"/>
      <c r="F38" s="37">
        <f t="shared" si="19"/>
        <v>1</v>
      </c>
      <c r="G38" s="42"/>
      <c r="H38" s="45"/>
      <c r="I38" s="86">
        <f t="shared" si="20"/>
        <v>0</v>
      </c>
      <c r="J38" s="48"/>
      <c r="K38" s="87">
        <f t="shared" si="21"/>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61</v>
      </c>
      <c r="B39" s="49" t="s">
        <v>58</v>
      </c>
      <c r="C39" s="49"/>
      <c r="D39" s="32">
        <f t="shared" si="3"/>
        <v>0</v>
      </c>
      <c r="E39" s="42"/>
      <c r="F39" s="37">
        <f t="shared" si="19"/>
        <v>1</v>
      </c>
      <c r="G39" s="42"/>
      <c r="H39" s="45"/>
      <c r="I39" s="86">
        <f t="shared" si="20"/>
        <v>0</v>
      </c>
      <c r="J39" s="48"/>
      <c r="K39" s="87">
        <f t="shared" si="21"/>
        <v>0</v>
      </c>
      <c r="L39" s="42"/>
      <c r="M39" s="42"/>
      <c r="N39" s="45"/>
      <c r="O39" s="88">
        <f t="shared" ref="O39:O40" si="23">IF(N39&lt;&gt;0,IF(N39+H39&gt;3*D39,0,IF(N39+H39&gt;D39*2.5,25,IF(N39+H39&gt;D39*2,50,IF(N39+H39&gt;D39*1.5,75,100)))),0)</f>
        <v>0</v>
      </c>
      <c r="P39" s="45"/>
      <c r="Q39" s="42"/>
      <c r="R39" s="42"/>
      <c r="S39" s="45"/>
      <c r="T39" s="45"/>
      <c r="U39" s="42"/>
      <c r="V39" s="88">
        <v>0</v>
      </c>
      <c r="W39" s="88"/>
    </row>
    <row r="40" spans="1:23" ht="39.950000000000003" customHeight="1" x14ac:dyDescent="0.25">
      <c r="A40" s="49" t="s">
        <v>660</v>
      </c>
      <c r="B40" s="49" t="s">
        <v>80</v>
      </c>
      <c r="C40" s="49"/>
      <c r="D40" s="32">
        <f t="shared" si="3"/>
        <v>0</v>
      </c>
      <c r="E40" s="42"/>
      <c r="F40" s="37">
        <f t="shared" si="19"/>
        <v>1</v>
      </c>
      <c r="G40" s="42"/>
      <c r="H40" s="45"/>
      <c r="I40" s="86">
        <f t="shared" si="20"/>
        <v>0</v>
      </c>
      <c r="J40" s="48"/>
      <c r="K40" s="87">
        <f t="shared" si="21"/>
        <v>0</v>
      </c>
      <c r="L40" s="42"/>
      <c r="M40" s="42"/>
      <c r="N40" s="45"/>
      <c r="O40" s="88">
        <f t="shared" si="23"/>
        <v>0</v>
      </c>
      <c r="P40" s="45"/>
      <c r="Q40" s="42"/>
      <c r="R40" s="42"/>
      <c r="S40" s="45"/>
      <c r="T40" s="45"/>
      <c r="U40" s="42"/>
      <c r="V40" s="88">
        <v>0</v>
      </c>
      <c r="W40" s="88"/>
    </row>
    <row r="41" spans="1:23" ht="39.950000000000003" customHeight="1" x14ac:dyDescent="0.25">
      <c r="A41" s="49" t="s">
        <v>661</v>
      </c>
      <c r="B41" s="49" t="s">
        <v>80</v>
      </c>
      <c r="C41" s="49"/>
      <c r="D41" s="32">
        <f t="shared" si="3"/>
        <v>0</v>
      </c>
      <c r="E41" s="42"/>
      <c r="F41" s="37">
        <f t="shared" si="19"/>
        <v>1</v>
      </c>
      <c r="G41" s="42"/>
      <c r="H41" s="45"/>
      <c r="I41" s="86">
        <f t="shared" si="20"/>
        <v>0</v>
      </c>
      <c r="J41" s="48"/>
      <c r="K41" s="87">
        <f t="shared" si="21"/>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662</v>
      </c>
      <c r="B42" s="49" t="s">
        <v>80</v>
      </c>
      <c r="C42" s="49"/>
      <c r="D42" s="32">
        <f t="shared" si="3"/>
        <v>0</v>
      </c>
      <c r="E42" s="42"/>
      <c r="F42" s="37">
        <f t="shared" si="19"/>
        <v>1</v>
      </c>
      <c r="G42" s="42"/>
      <c r="H42" s="45"/>
      <c r="I42" s="86">
        <f t="shared" si="20"/>
        <v>0</v>
      </c>
      <c r="J42" s="48"/>
      <c r="K42" s="87">
        <f t="shared" si="21"/>
        <v>0</v>
      </c>
      <c r="L42" s="42"/>
      <c r="M42" s="42"/>
      <c r="N42" s="45"/>
      <c r="O42" s="88">
        <f t="shared" ref="O42:O43" si="24">IF(N42&lt;&gt;0,IF(N42+H42&gt;3*D42,0,IF(N42+H42&gt;D42*2.5,25,IF(N42+H42&gt;D42*2,50,IF(N42+H42&gt;D42*1.5,75,100)))),0)</f>
        <v>0</v>
      </c>
      <c r="P42" s="45"/>
      <c r="Q42" s="42"/>
      <c r="R42" s="42"/>
      <c r="S42" s="45"/>
      <c r="T42" s="45"/>
      <c r="U42" s="42"/>
      <c r="V42" s="88">
        <v>0</v>
      </c>
      <c r="W42" s="88"/>
    </row>
    <row r="43" spans="1:23" ht="39.950000000000003" customHeight="1" x14ac:dyDescent="0.25">
      <c r="A43" s="49" t="s">
        <v>663</v>
      </c>
      <c r="B43" s="49" t="s">
        <v>91</v>
      </c>
      <c r="C43" s="49"/>
      <c r="D43" s="32">
        <f t="shared" si="3"/>
        <v>0</v>
      </c>
      <c r="E43" s="42"/>
      <c r="F43" s="37">
        <f t="shared" si="19"/>
        <v>1</v>
      </c>
      <c r="G43" s="42"/>
      <c r="H43" s="45"/>
      <c r="I43" s="86">
        <f t="shared" si="20"/>
        <v>0</v>
      </c>
      <c r="J43" s="48"/>
      <c r="K43" s="87">
        <f t="shared" si="21"/>
        <v>0</v>
      </c>
      <c r="L43" s="42"/>
      <c r="M43" s="42"/>
      <c r="N43" s="45"/>
      <c r="O43" s="88">
        <f t="shared" si="24"/>
        <v>0</v>
      </c>
      <c r="P43" s="45"/>
      <c r="Q43" s="42"/>
      <c r="R43" s="42"/>
      <c r="S43" s="45"/>
      <c r="T43" s="45"/>
      <c r="U43" s="42"/>
      <c r="V43" s="88">
        <v>0</v>
      </c>
      <c r="W43" s="88"/>
    </row>
    <row r="44" spans="1:23" ht="39.950000000000003" customHeight="1" x14ac:dyDescent="0.25">
      <c r="A44" s="49" t="s">
        <v>664</v>
      </c>
      <c r="B44" s="49" t="s">
        <v>80</v>
      </c>
      <c r="C44" s="49"/>
      <c r="D44" s="32">
        <f t="shared" si="3"/>
        <v>0</v>
      </c>
      <c r="E44" s="42"/>
      <c r="F44" s="37">
        <f t="shared" si="19"/>
        <v>1</v>
      </c>
      <c r="G44" s="42"/>
      <c r="H44" s="45"/>
      <c r="I44" s="86">
        <f t="shared" si="20"/>
        <v>0</v>
      </c>
      <c r="J44" s="48"/>
      <c r="K44" s="87">
        <f t="shared" si="21"/>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665</v>
      </c>
      <c r="B45" s="49" t="s">
        <v>58</v>
      </c>
      <c r="C45" s="49" t="s">
        <v>666</v>
      </c>
      <c r="D45" s="32">
        <f t="shared" si="3"/>
        <v>0</v>
      </c>
      <c r="E45" s="42"/>
      <c r="F45" s="37">
        <f t="shared" si="19"/>
        <v>1</v>
      </c>
      <c r="G45" s="42"/>
      <c r="H45" s="45"/>
      <c r="I45" s="86">
        <f t="shared" si="20"/>
        <v>0</v>
      </c>
      <c r="J45" s="48"/>
      <c r="K45" s="87">
        <f t="shared" si="21"/>
        <v>0</v>
      </c>
      <c r="L45" s="42"/>
      <c r="M45" s="42"/>
      <c r="N45" s="45"/>
      <c r="O45" s="88">
        <f t="shared" ref="O45:O46" si="25">IF(N45&lt;&gt;0,IF(N45+H45&gt;3*D45,0,IF(N45+H45&gt;D45*2.5,25,IF(N45+H45&gt;D45*2,50,IF(N45+H45&gt;D45*1.5,75,100)))),0)</f>
        <v>0</v>
      </c>
      <c r="P45" s="45"/>
      <c r="Q45" s="42"/>
      <c r="R45" s="42"/>
      <c r="S45" s="45"/>
      <c r="T45" s="45"/>
      <c r="U45" s="42"/>
      <c r="V45" s="88">
        <v>0</v>
      </c>
      <c r="W45" s="88"/>
    </row>
    <row r="46" spans="1:23" ht="39.950000000000003" customHeight="1" x14ac:dyDescent="0.25">
      <c r="A46" s="49" t="s">
        <v>667</v>
      </c>
      <c r="B46" s="49" t="s">
        <v>128</v>
      </c>
      <c r="C46" s="49" t="s">
        <v>668</v>
      </c>
      <c r="D46" s="32">
        <f t="shared" si="3"/>
        <v>0</v>
      </c>
      <c r="E46" s="42"/>
      <c r="F46" s="37">
        <f t="shared" si="19"/>
        <v>1</v>
      </c>
      <c r="G46" s="42"/>
      <c r="H46" s="45"/>
      <c r="I46" s="86">
        <f t="shared" si="20"/>
        <v>0</v>
      </c>
      <c r="J46" s="48"/>
      <c r="K46" s="87">
        <f t="shared" si="21"/>
        <v>0</v>
      </c>
      <c r="L46" s="42"/>
      <c r="M46" s="42"/>
      <c r="N46" s="45"/>
      <c r="O46" s="88">
        <f t="shared" si="25"/>
        <v>0</v>
      </c>
      <c r="P46" s="45"/>
      <c r="Q46" s="42"/>
      <c r="R46" s="42"/>
      <c r="S46" s="45"/>
      <c r="T46" s="45"/>
      <c r="U46" s="42"/>
      <c r="V46" s="88">
        <v>0</v>
      </c>
      <c r="W46" s="88"/>
    </row>
    <row r="47" spans="1:23" ht="39.950000000000003" customHeight="1" x14ac:dyDescent="0.25">
      <c r="A47" s="49" t="s">
        <v>669</v>
      </c>
      <c r="B47" s="49" t="s">
        <v>58</v>
      </c>
      <c r="C47" s="49"/>
      <c r="D47" s="32">
        <f t="shared" si="3"/>
        <v>0</v>
      </c>
      <c r="E47" s="42"/>
      <c r="F47" s="37">
        <f t="shared" si="19"/>
        <v>1</v>
      </c>
      <c r="G47" s="42"/>
      <c r="H47" s="45"/>
      <c r="I47" s="86">
        <f t="shared" si="20"/>
        <v>0</v>
      </c>
      <c r="J47" s="48"/>
      <c r="K47" s="87">
        <f t="shared" si="21"/>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670</v>
      </c>
      <c r="B48" s="49" t="s">
        <v>80</v>
      </c>
      <c r="C48" s="49" t="s">
        <v>671</v>
      </c>
      <c r="D48" s="32">
        <f t="shared" si="3"/>
        <v>0</v>
      </c>
      <c r="E48" s="42"/>
      <c r="F48" s="37">
        <f t="shared" si="19"/>
        <v>1</v>
      </c>
      <c r="G48" s="42"/>
      <c r="H48" s="45"/>
      <c r="I48" s="86">
        <f t="shared" si="20"/>
        <v>0</v>
      </c>
      <c r="J48" s="48"/>
      <c r="K48" s="87">
        <f t="shared" si="21"/>
        <v>0</v>
      </c>
      <c r="L48" s="42"/>
      <c r="M48" s="42"/>
      <c r="N48" s="45"/>
      <c r="O48" s="88">
        <f t="shared" ref="O48:O49" si="26">IF(N48&lt;&gt;0,IF(N48+H48&gt;3*D48,0,IF(N48+H48&gt;D48*2.5,25,IF(N48+H48&gt;D48*2,50,IF(N48+H48&gt;D48*1.5,75,100)))),0)</f>
        <v>0</v>
      </c>
      <c r="P48" s="45"/>
      <c r="Q48" s="42"/>
      <c r="R48" s="42"/>
      <c r="S48" s="45"/>
      <c r="T48" s="45"/>
      <c r="U48" s="42"/>
      <c r="V48" s="88">
        <v>0</v>
      </c>
      <c r="W48" s="88"/>
    </row>
    <row r="49" spans="1:23" ht="39.950000000000003" customHeight="1" x14ac:dyDescent="0.25">
      <c r="A49" s="49" t="s">
        <v>672</v>
      </c>
      <c r="B49" s="49" t="s">
        <v>91</v>
      </c>
      <c r="C49" s="49"/>
      <c r="D49" s="32">
        <f t="shared" si="3"/>
        <v>0</v>
      </c>
      <c r="E49" s="42"/>
      <c r="F49" s="37">
        <f t="shared" si="19"/>
        <v>1</v>
      </c>
      <c r="G49" s="42"/>
      <c r="H49" s="45"/>
      <c r="I49" s="86">
        <f t="shared" si="20"/>
        <v>0</v>
      </c>
      <c r="J49" s="48"/>
      <c r="K49" s="87">
        <f t="shared" si="21"/>
        <v>0</v>
      </c>
      <c r="L49" s="42"/>
      <c r="M49" s="42"/>
      <c r="N49" s="45"/>
      <c r="O49" s="88">
        <f t="shared" si="26"/>
        <v>0</v>
      </c>
      <c r="P49" s="45"/>
      <c r="Q49" s="42"/>
      <c r="R49" s="42"/>
      <c r="S49" s="45"/>
      <c r="T49" s="45"/>
      <c r="U49" s="42"/>
      <c r="V49" s="88">
        <v>0</v>
      </c>
      <c r="W49" s="88"/>
    </row>
    <row r="50" spans="1:23" ht="39.950000000000003" customHeight="1" x14ac:dyDescent="0.25">
      <c r="A50" s="49" t="s">
        <v>673</v>
      </c>
      <c r="B50" s="49" t="s">
        <v>58</v>
      </c>
      <c r="C50" s="49"/>
      <c r="D50" s="32">
        <f t="shared" si="3"/>
        <v>0</v>
      </c>
      <c r="E50" s="42"/>
      <c r="F50" s="37">
        <f t="shared" si="19"/>
        <v>1</v>
      </c>
      <c r="G50" s="42"/>
      <c r="H50" s="45"/>
      <c r="I50" s="86">
        <f t="shared" si="20"/>
        <v>0</v>
      </c>
      <c r="J50" s="48"/>
      <c r="K50" s="87">
        <f t="shared" si="21"/>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674</v>
      </c>
      <c r="B51" s="49" t="s">
        <v>80</v>
      </c>
      <c r="C51" s="49" t="s">
        <v>675</v>
      </c>
      <c r="D51" s="32">
        <f t="shared" si="3"/>
        <v>0</v>
      </c>
      <c r="E51" s="42"/>
      <c r="F51" s="37">
        <f t="shared" si="19"/>
        <v>1</v>
      </c>
      <c r="G51" s="42"/>
      <c r="H51" s="45"/>
      <c r="I51" s="86">
        <f t="shared" si="20"/>
        <v>0</v>
      </c>
      <c r="J51" s="48"/>
      <c r="K51" s="87">
        <f t="shared" si="21"/>
        <v>0</v>
      </c>
      <c r="L51" s="42"/>
      <c r="M51" s="42"/>
      <c r="N51" s="45"/>
      <c r="O51" s="88">
        <f t="shared" ref="O51:O52" si="27">IF(N51&lt;&gt;0,IF(N51+H51&gt;3*D51,0,IF(N51+H51&gt;D51*2.5,25,IF(N51+H51&gt;D51*2,50,IF(N51+H51&gt;D51*1.5,75,100)))),0)</f>
        <v>0</v>
      </c>
      <c r="P51" s="45"/>
      <c r="Q51" s="42"/>
      <c r="R51" s="42"/>
      <c r="S51" s="45"/>
      <c r="T51" s="45"/>
      <c r="U51" s="42"/>
      <c r="V51" s="88">
        <v>0</v>
      </c>
      <c r="W51" s="88"/>
    </row>
    <row r="52" spans="1:23" ht="39.950000000000003" customHeight="1" x14ac:dyDescent="0.25">
      <c r="A52" s="49" t="s">
        <v>676</v>
      </c>
      <c r="B52" s="49" t="s">
        <v>80</v>
      </c>
      <c r="C52" s="49"/>
      <c r="D52" s="32">
        <f t="shared" si="3"/>
        <v>0</v>
      </c>
      <c r="E52" s="42"/>
      <c r="F52" s="37">
        <f t="shared" si="19"/>
        <v>1</v>
      </c>
      <c r="G52" s="42"/>
      <c r="H52" s="45"/>
      <c r="I52" s="86">
        <f t="shared" si="20"/>
        <v>0</v>
      </c>
      <c r="J52" s="48"/>
      <c r="K52" s="87">
        <f t="shared" si="21"/>
        <v>0</v>
      </c>
      <c r="L52" s="42"/>
      <c r="M52" s="42"/>
      <c r="N52" s="45"/>
      <c r="O52" s="88">
        <f t="shared" si="27"/>
        <v>0</v>
      </c>
      <c r="P52" s="45"/>
      <c r="Q52" s="42"/>
      <c r="R52" s="42"/>
      <c r="S52" s="45"/>
      <c r="T52" s="45"/>
      <c r="U52" s="42"/>
      <c r="V52" s="88">
        <v>0</v>
      </c>
      <c r="W52" s="88"/>
    </row>
    <row r="53" spans="1:23" ht="39.950000000000003" customHeight="1" x14ac:dyDescent="0.25">
      <c r="A53" s="49" t="s">
        <v>677</v>
      </c>
      <c r="B53" s="49" t="s">
        <v>80</v>
      </c>
      <c r="C53" s="49"/>
      <c r="D53" s="32">
        <f t="shared" si="3"/>
        <v>0</v>
      </c>
      <c r="E53" s="42"/>
      <c r="F53" s="37">
        <f t="shared" si="19"/>
        <v>1</v>
      </c>
      <c r="G53" s="42"/>
      <c r="H53" s="45"/>
      <c r="I53" s="86">
        <f t="shared" si="20"/>
        <v>0</v>
      </c>
      <c r="J53" s="48"/>
      <c r="K53" s="87">
        <f t="shared" si="21"/>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678</v>
      </c>
      <c r="B54" s="49" t="s">
        <v>80</v>
      </c>
      <c r="C54" s="49" t="s">
        <v>679</v>
      </c>
      <c r="D54" s="32">
        <f t="shared" si="3"/>
        <v>0</v>
      </c>
      <c r="E54" s="42"/>
      <c r="F54" s="37">
        <f t="shared" si="19"/>
        <v>1</v>
      </c>
      <c r="G54" s="42"/>
      <c r="H54" s="45"/>
      <c r="I54" s="86">
        <f t="shared" si="20"/>
        <v>0</v>
      </c>
      <c r="J54" s="48"/>
      <c r="K54" s="87">
        <f t="shared" si="21"/>
        <v>0</v>
      </c>
      <c r="L54" s="42"/>
      <c r="M54" s="42"/>
      <c r="N54" s="45"/>
      <c r="O54" s="88">
        <f t="shared" ref="O54:O56" si="28">IF(N54&lt;&gt;0,IF(N54+H54&gt;3*D54,0,IF(N54+H54&gt;D54*2.5,25,IF(N54+H54&gt;D54*2,50,IF(N54+H54&gt;D54*1.5,75,100)))),0)</f>
        <v>0</v>
      </c>
      <c r="P54" s="45"/>
      <c r="Q54" s="42"/>
      <c r="R54" s="42"/>
      <c r="S54" s="45"/>
      <c r="T54" s="45"/>
      <c r="U54" s="42"/>
      <c r="V54" s="88">
        <v>0</v>
      </c>
      <c r="W54" s="88"/>
    </row>
    <row r="55" spans="1:23" ht="39.950000000000003" customHeight="1" x14ac:dyDescent="0.25">
      <c r="A55" s="49" t="s">
        <v>680</v>
      </c>
      <c r="B55" s="49" t="s">
        <v>91</v>
      </c>
      <c r="C55" s="49" t="s">
        <v>681</v>
      </c>
      <c r="D55" s="32">
        <f t="shared" si="3"/>
        <v>0</v>
      </c>
      <c r="E55" s="42"/>
      <c r="F55" s="37">
        <f t="shared" si="19"/>
        <v>1</v>
      </c>
      <c r="G55" s="42"/>
      <c r="H55" s="45"/>
      <c r="I55" s="86">
        <f t="shared" si="20"/>
        <v>0</v>
      </c>
      <c r="J55" s="48"/>
      <c r="K55" s="87">
        <f t="shared" si="21"/>
        <v>0</v>
      </c>
      <c r="L55" s="42"/>
      <c r="M55" s="42"/>
      <c r="N55" s="45"/>
      <c r="O55" s="88">
        <f t="shared" si="28"/>
        <v>0</v>
      </c>
      <c r="P55" s="45"/>
      <c r="Q55" s="42"/>
      <c r="R55" s="42"/>
      <c r="S55" s="45"/>
      <c r="T55" s="45"/>
      <c r="U55" s="42"/>
      <c r="V55" s="88">
        <v>0</v>
      </c>
      <c r="W55" s="88"/>
    </row>
    <row r="56" spans="1:23" ht="39.950000000000003" customHeight="1" x14ac:dyDescent="0.25">
      <c r="A56" s="49" t="s">
        <v>682</v>
      </c>
      <c r="B56" s="49" t="s">
        <v>91</v>
      </c>
      <c r="C56" s="49"/>
      <c r="D56" s="32">
        <f t="shared" si="3"/>
        <v>0</v>
      </c>
      <c r="E56" s="42"/>
      <c r="F56" s="37">
        <f t="shared" si="19"/>
        <v>1</v>
      </c>
      <c r="G56" s="42"/>
      <c r="H56" s="45"/>
      <c r="I56" s="86">
        <f t="shared" si="20"/>
        <v>0</v>
      </c>
      <c r="J56" s="48"/>
      <c r="K56" s="87">
        <f t="shared" si="21"/>
        <v>0</v>
      </c>
      <c r="L56" s="42"/>
      <c r="M56" s="42"/>
      <c r="N56" s="45"/>
      <c r="O56" s="88">
        <f t="shared" si="28"/>
        <v>0</v>
      </c>
      <c r="P56" s="45"/>
      <c r="Q56" s="42"/>
      <c r="R56" s="42"/>
      <c r="S56" s="45"/>
      <c r="T56" s="45"/>
      <c r="U56" s="42"/>
      <c r="V56" s="88">
        <v>0</v>
      </c>
      <c r="W56" s="88"/>
    </row>
    <row r="57" spans="1:23" s="2" customFormat="1" ht="24.95" customHeight="1" x14ac:dyDescent="0.25">
      <c r="A57" s="133" t="s">
        <v>683</v>
      </c>
      <c r="B57" s="133"/>
      <c r="C57" s="133"/>
      <c r="D57" s="39">
        <f>+D58+D65</f>
        <v>100</v>
      </c>
      <c r="E57" s="40"/>
      <c r="F57" s="27">
        <f>+F58+F65</f>
        <v>100</v>
      </c>
      <c r="G57" s="40"/>
      <c r="H57" s="43"/>
      <c r="I57" s="27">
        <f>+I58+I65</f>
        <v>0</v>
      </c>
      <c r="J57" s="46"/>
      <c r="K57" s="27">
        <f>+K58+K65</f>
        <v>0</v>
      </c>
      <c r="L57" s="40"/>
      <c r="M57" s="40"/>
      <c r="N57" s="43"/>
      <c r="O57" s="27">
        <f>AVERAGE(O58,O65)</f>
        <v>0</v>
      </c>
      <c r="P57" s="43"/>
      <c r="Q57" s="40"/>
      <c r="R57" s="40"/>
      <c r="S57" s="43"/>
      <c r="T57" s="43"/>
      <c r="U57" s="40"/>
      <c r="V57" s="27">
        <f>AVERAGE(V58,V65)</f>
        <v>0</v>
      </c>
      <c r="W57" s="27"/>
    </row>
    <row r="58" spans="1:23" ht="39.950000000000003" customHeight="1" x14ac:dyDescent="0.25">
      <c r="A58" s="23" t="s">
        <v>52</v>
      </c>
      <c r="B58" s="23" t="s">
        <v>53</v>
      </c>
      <c r="C58" s="23" t="s">
        <v>54</v>
      </c>
      <c r="D58" s="36">
        <f>40*100/50</f>
        <v>80</v>
      </c>
      <c r="E58" s="41"/>
      <c r="F58" s="28">
        <f>(AVERAGE(F59:F64)*$D$58)</f>
        <v>80</v>
      </c>
      <c r="G58" s="41"/>
      <c r="H58" s="44"/>
      <c r="I58" s="28">
        <f>(AVERAGE(I59:I64)*$D$58)</f>
        <v>0</v>
      </c>
      <c r="J58" s="47"/>
      <c r="K58" s="28">
        <f>(AVERAGE(K59:K64)*$D$58)</f>
        <v>0</v>
      </c>
      <c r="L58" s="41"/>
      <c r="M58" s="41"/>
      <c r="N58" s="44"/>
      <c r="O58" s="28">
        <f>AVERAGE(O59:O64)</f>
        <v>0</v>
      </c>
      <c r="P58" s="44"/>
      <c r="Q58" s="41"/>
      <c r="R58" s="41"/>
      <c r="S58" s="44"/>
      <c r="T58" s="44"/>
      <c r="U58" s="41"/>
      <c r="V58" s="28">
        <f>AVERAGE(V59:V64)</f>
        <v>0</v>
      </c>
      <c r="W58" s="28"/>
    </row>
    <row r="59" spans="1:23" ht="39.950000000000003" customHeight="1" x14ac:dyDescent="0.25">
      <c r="A59" s="49" t="s">
        <v>684</v>
      </c>
      <c r="B59" s="49" t="s">
        <v>128</v>
      </c>
      <c r="C59" s="49"/>
      <c r="D59" s="32">
        <f>IF(B59="I",$F$2,IF(B59="G/2",$F$2/2,IF(B59="G/5",$F$2/5,IF(B59="G/10",$F$2/10,1))))</f>
        <v>0</v>
      </c>
      <c r="E59" s="42"/>
      <c r="F59" s="37">
        <f t="shared" ref="F59:F64" si="29">IF(H59&lt;&gt;0,0,1)</f>
        <v>1</v>
      </c>
      <c r="G59" s="42"/>
      <c r="H59" s="45"/>
      <c r="I59" s="86">
        <f t="shared" ref="I59:I64" si="30">IF(H59&lt;&gt;0,IF(H59&lt;D59,1,0),0)</f>
        <v>0</v>
      </c>
      <c r="J59" s="48"/>
      <c r="K59" s="87">
        <f t="shared" ref="K59:K64" si="31">IF(J59&lt;&gt;0,IF(J59&lt;2017,1,0),0)</f>
        <v>0</v>
      </c>
      <c r="L59" s="42"/>
      <c r="M59" s="42"/>
      <c r="N59" s="45"/>
      <c r="O59" s="88">
        <f>IF(N59&lt;&gt;0,IF(N59+H59&gt;3*D59,0,IF(N59+H59&gt;D59*2.5,25,IF(N59+H59&gt;D59*2,50,IF(N59+H59&gt;D59*1.5,75,100)))),0)</f>
        <v>0</v>
      </c>
      <c r="P59" s="45"/>
      <c r="Q59" s="42"/>
      <c r="R59" s="42"/>
      <c r="S59" s="45"/>
      <c r="T59" s="45"/>
      <c r="U59" s="42"/>
      <c r="V59" s="88">
        <v>0</v>
      </c>
      <c r="W59" s="88"/>
    </row>
    <row r="60" spans="1:23" ht="39.950000000000003" customHeight="1" x14ac:dyDescent="0.25">
      <c r="A60" s="49" t="s">
        <v>685</v>
      </c>
      <c r="B60" s="49" t="s">
        <v>128</v>
      </c>
      <c r="C60" s="49" t="s">
        <v>686</v>
      </c>
      <c r="D60" s="32">
        <f t="shared" ref="D60:D61" si="32">IF(B60="I",$F$2,IF(B60="G/2",$F$2/2,IF(B60="G/5",$F$2/5,IF(B60="G/10",$F$2/10,1))))</f>
        <v>0</v>
      </c>
      <c r="E60" s="42"/>
      <c r="F60" s="37">
        <f t="shared" si="29"/>
        <v>1</v>
      </c>
      <c r="G60" s="42"/>
      <c r="H60" s="45"/>
      <c r="I60" s="86">
        <f t="shared" si="30"/>
        <v>0</v>
      </c>
      <c r="J60" s="48"/>
      <c r="K60" s="87">
        <f t="shared" si="31"/>
        <v>0</v>
      </c>
      <c r="L60" s="42"/>
      <c r="M60" s="42"/>
      <c r="N60" s="45"/>
      <c r="O60" s="88">
        <f t="shared" ref="O60:O61" si="33">IF(N60&lt;&gt;0,IF(N60+H60&gt;3*D60,0,IF(N60+H60&gt;D60*2.5,25,IF(N60+H60&gt;D60*2,50,IF(N60+H60&gt;D60*1.5,75,100)))),0)</f>
        <v>0</v>
      </c>
      <c r="P60" s="45"/>
      <c r="Q60" s="42"/>
      <c r="R60" s="42"/>
      <c r="S60" s="45"/>
      <c r="T60" s="45"/>
      <c r="U60" s="42"/>
      <c r="V60" s="88">
        <v>0</v>
      </c>
      <c r="W60" s="88"/>
    </row>
    <row r="61" spans="1:23" ht="39.950000000000003" customHeight="1" x14ac:dyDescent="0.25">
      <c r="A61" s="49" t="s">
        <v>687</v>
      </c>
      <c r="B61" s="49" t="s">
        <v>128</v>
      </c>
      <c r="C61" s="49"/>
      <c r="D61" s="32">
        <f t="shared" si="32"/>
        <v>0</v>
      </c>
      <c r="E61" s="42"/>
      <c r="F61" s="37">
        <f t="shared" si="29"/>
        <v>1</v>
      </c>
      <c r="G61" s="42"/>
      <c r="H61" s="45"/>
      <c r="I61" s="86">
        <f t="shared" si="30"/>
        <v>0</v>
      </c>
      <c r="J61" s="48"/>
      <c r="K61" s="87">
        <f t="shared" si="31"/>
        <v>0</v>
      </c>
      <c r="L61" s="42"/>
      <c r="M61" s="42"/>
      <c r="N61" s="45"/>
      <c r="O61" s="88">
        <f t="shared" si="33"/>
        <v>0</v>
      </c>
      <c r="P61" s="45"/>
      <c r="Q61" s="42"/>
      <c r="R61" s="42"/>
      <c r="S61" s="45"/>
      <c r="T61" s="45"/>
      <c r="U61" s="42"/>
      <c r="V61" s="88">
        <v>0</v>
      </c>
      <c r="W61" s="88"/>
    </row>
    <row r="62" spans="1:23" ht="39.950000000000003" customHeight="1" x14ac:dyDescent="0.25">
      <c r="A62" s="49" t="s">
        <v>688</v>
      </c>
      <c r="B62" s="49" t="s">
        <v>128</v>
      </c>
      <c r="C62" s="49"/>
      <c r="D62" s="32">
        <f>IF(B62="I",$F$2,IF(B62="G/2",$F$2/2,IF(B62="G/5",$F$2/5,IF(B62="G/10",$F$2/10,1))))</f>
        <v>0</v>
      </c>
      <c r="E62" s="42"/>
      <c r="F62" s="37">
        <f t="shared" si="29"/>
        <v>1</v>
      </c>
      <c r="G62" s="42"/>
      <c r="H62" s="45"/>
      <c r="I62" s="86">
        <f t="shared" si="30"/>
        <v>0</v>
      </c>
      <c r="J62" s="48"/>
      <c r="K62" s="87">
        <f t="shared" si="31"/>
        <v>0</v>
      </c>
      <c r="L62" s="42"/>
      <c r="M62" s="42"/>
      <c r="N62" s="45"/>
      <c r="O62" s="88">
        <f>IF(N62&lt;&gt;0,IF(N62+H62&gt;3*D62,0,IF(N62+H62&gt;D62*2.5,25,IF(N62+H62&gt;D62*2,50,IF(N62+H62&gt;D62*1.5,75,100)))),0)</f>
        <v>0</v>
      </c>
      <c r="P62" s="45"/>
      <c r="Q62" s="42"/>
      <c r="R62" s="42"/>
      <c r="S62" s="45"/>
      <c r="T62" s="45"/>
      <c r="U62" s="42"/>
      <c r="V62" s="88">
        <v>0</v>
      </c>
      <c r="W62" s="88"/>
    </row>
    <row r="63" spans="1:23" ht="39.950000000000003" customHeight="1" x14ac:dyDescent="0.25">
      <c r="A63" s="49" t="s">
        <v>689</v>
      </c>
      <c r="B63" s="49" t="s">
        <v>56</v>
      </c>
      <c r="C63" s="49" t="s">
        <v>690</v>
      </c>
      <c r="D63" s="32">
        <f t="shared" ref="D63" si="34">IF(B63="I",$F$2,IF(B63="G/2",$F$2/2,IF(B63="G/5",$F$2/5,IF(B63="G/10",$F$2/10,1))))</f>
        <v>1</v>
      </c>
      <c r="E63" s="42"/>
      <c r="F63" s="37">
        <f t="shared" si="29"/>
        <v>1</v>
      </c>
      <c r="G63" s="42"/>
      <c r="H63" s="45"/>
      <c r="I63" s="86">
        <f t="shared" si="30"/>
        <v>0</v>
      </c>
      <c r="J63" s="48"/>
      <c r="K63" s="87">
        <f t="shared" si="31"/>
        <v>0</v>
      </c>
      <c r="L63" s="42"/>
      <c r="M63" s="42"/>
      <c r="N63" s="45"/>
      <c r="O63" s="88">
        <f t="shared" ref="O63" si="35">IF(N63&lt;&gt;0,IF(N63+H63&gt;3*D63,0,IF(N63+H63&gt;D63*2.5,25,IF(N63+H63&gt;D63*2,50,IF(N63+H63&gt;D63*1.5,75,100)))),0)</f>
        <v>0</v>
      </c>
      <c r="P63" s="45"/>
      <c r="Q63" s="42"/>
      <c r="R63" s="42"/>
      <c r="S63" s="45"/>
      <c r="T63" s="45"/>
      <c r="U63" s="42"/>
      <c r="V63" s="88">
        <v>0</v>
      </c>
      <c r="W63" s="88"/>
    </row>
    <row r="64" spans="1:23" ht="39.950000000000003" customHeight="1" x14ac:dyDescent="0.25">
      <c r="A64" s="49" t="s">
        <v>691</v>
      </c>
      <c r="B64" s="49" t="s">
        <v>128</v>
      </c>
      <c r="C64" s="49" t="s">
        <v>692</v>
      </c>
      <c r="D64" s="32">
        <f t="shared" ref="D64" si="36">IF(B64="I",$F$2,IF(B64="G/2",$F$2/2,IF(B64="G/5",$F$2/5,IF(B64="G/10",$F$2/10,1))))</f>
        <v>0</v>
      </c>
      <c r="E64" s="42"/>
      <c r="F64" s="37">
        <f t="shared" si="29"/>
        <v>1</v>
      </c>
      <c r="G64" s="42"/>
      <c r="H64" s="45"/>
      <c r="I64" s="86">
        <f t="shared" si="30"/>
        <v>0</v>
      </c>
      <c r="J64" s="48"/>
      <c r="K64" s="87">
        <f t="shared" si="31"/>
        <v>0</v>
      </c>
      <c r="L64" s="42"/>
      <c r="M64" s="42"/>
      <c r="N64" s="45"/>
      <c r="O64" s="88">
        <f t="shared" ref="O64" si="37">IF(N64&lt;&gt;0,IF(N64+H64&gt;3*D64,0,IF(N64+H64&gt;D64*2.5,25,IF(N64+H64&gt;D64*2,50,IF(N64+H64&gt;D64*1.5,75,100)))),0)</f>
        <v>0</v>
      </c>
      <c r="P64" s="45"/>
      <c r="Q64" s="42"/>
      <c r="R64" s="42"/>
      <c r="S64" s="45"/>
      <c r="T64" s="45"/>
      <c r="U64" s="42"/>
      <c r="V64" s="88">
        <v>0</v>
      </c>
      <c r="W64" s="88"/>
    </row>
    <row r="65" spans="1:23" ht="39.950000000000003" customHeight="1" x14ac:dyDescent="0.25">
      <c r="A65" s="23" t="s">
        <v>60</v>
      </c>
      <c r="B65" s="23" t="s">
        <v>53</v>
      </c>
      <c r="C65" s="23" t="s">
        <v>54</v>
      </c>
      <c r="D65" s="36">
        <f>10*100/50</f>
        <v>20</v>
      </c>
      <c r="E65" s="41"/>
      <c r="F65" s="28">
        <f>(AVERAGE(F66:F67)*$D$65)</f>
        <v>20</v>
      </c>
      <c r="G65" s="41"/>
      <c r="H65" s="44"/>
      <c r="I65" s="28">
        <f>(AVERAGE(I66:I67)*$D$65)</f>
        <v>0</v>
      </c>
      <c r="J65" s="47"/>
      <c r="K65" s="28">
        <f>(AVERAGE(K66:K67)*$D$65)</f>
        <v>0</v>
      </c>
      <c r="L65" s="41"/>
      <c r="M65" s="41"/>
      <c r="N65" s="44"/>
      <c r="O65" s="28">
        <f>AVERAGE(O66:O67)</f>
        <v>0</v>
      </c>
      <c r="P65" s="44"/>
      <c r="Q65" s="41"/>
      <c r="R65" s="41"/>
      <c r="S65" s="44"/>
      <c r="T65" s="44"/>
      <c r="U65" s="41"/>
      <c r="V65" s="28">
        <f>AVERAGE(V66:V67)</f>
        <v>0</v>
      </c>
      <c r="W65" s="28"/>
    </row>
    <row r="66" spans="1:23" ht="39.950000000000003" customHeight="1" x14ac:dyDescent="0.25">
      <c r="A66" s="49" t="s">
        <v>693</v>
      </c>
      <c r="B66" s="49" t="s">
        <v>128</v>
      </c>
      <c r="C66" s="49" t="s">
        <v>694</v>
      </c>
      <c r="D66" s="32">
        <f t="shared" ref="D66:D67" si="38">IF(B66="I",$F$2,IF(B66="G/2",$F$2/2,IF(B66="G/5",$F$2/5,IF(B66="G/10",$F$2/10,1))))</f>
        <v>0</v>
      </c>
      <c r="E66" s="42"/>
      <c r="F66" s="37">
        <f t="shared" ref="F66:F67" si="39">IF(H66&lt;&gt;0,0,1)</f>
        <v>1</v>
      </c>
      <c r="G66" s="42"/>
      <c r="H66" s="45"/>
      <c r="I66" s="86">
        <f t="shared" ref="I66:I67" si="40">IF(H66&lt;&gt;0,IF(H66&lt;D66,1,0),0)</f>
        <v>0</v>
      </c>
      <c r="J66" s="48"/>
      <c r="K66" s="87">
        <f t="shared" ref="K66:K67" si="41">IF(J66&lt;&gt;0,IF(J66&lt;2017,1,0),0)</f>
        <v>0</v>
      </c>
      <c r="L66" s="42"/>
      <c r="M66" s="42"/>
      <c r="N66" s="45"/>
      <c r="O66" s="88">
        <f t="shared" ref="O66" si="42">IF(N66&lt;&gt;0,IF(N66+H66&gt;3*D66,0,IF(N66+H66&gt;D66*2.5,25,IF(N66+H66&gt;D66*2,50,IF(N66+H66&gt;D66*1.5,75,100)))),0)</f>
        <v>0</v>
      </c>
      <c r="P66" s="45"/>
      <c r="Q66" s="42"/>
      <c r="R66" s="42"/>
      <c r="S66" s="45"/>
      <c r="T66" s="45"/>
      <c r="U66" s="42"/>
      <c r="V66" s="88">
        <v>0</v>
      </c>
      <c r="W66" s="88"/>
    </row>
    <row r="67" spans="1:23" ht="39.950000000000003" customHeight="1" x14ac:dyDescent="0.25">
      <c r="A67" s="49" t="s">
        <v>695</v>
      </c>
      <c r="B67" s="49" t="s">
        <v>58</v>
      </c>
      <c r="C67" s="49"/>
      <c r="D67" s="32">
        <f t="shared" si="38"/>
        <v>0</v>
      </c>
      <c r="E67" s="42"/>
      <c r="F67" s="37">
        <f t="shared" si="39"/>
        <v>1</v>
      </c>
      <c r="G67" s="42"/>
      <c r="H67" s="45"/>
      <c r="I67" s="86">
        <f t="shared" si="40"/>
        <v>0</v>
      </c>
      <c r="J67" s="48"/>
      <c r="K67" s="87">
        <f t="shared" si="41"/>
        <v>0</v>
      </c>
      <c r="L67" s="42"/>
      <c r="M67" s="42"/>
      <c r="N67" s="45"/>
      <c r="O67" s="88">
        <f t="shared" ref="O67" si="43">IF(N67&lt;&gt;0,IF(N67+H67&gt;3*D67,0,IF(N67+H67&gt;D67*2.5,25,IF(N67+H67&gt;D67*2,50,IF(N67+H67&gt;D67*1.5,75,100)))),0)</f>
        <v>0</v>
      </c>
      <c r="P67" s="45"/>
      <c r="Q67" s="42"/>
      <c r="R67" s="42"/>
      <c r="S67" s="45"/>
      <c r="T67" s="45"/>
      <c r="U67" s="42"/>
      <c r="V67" s="88">
        <v>0</v>
      </c>
      <c r="W67" s="88"/>
    </row>
    <row r="68" spans="1:23" s="2" customFormat="1" ht="24.95" customHeight="1" x14ac:dyDescent="0.25">
      <c r="A68" s="133" t="s">
        <v>696</v>
      </c>
      <c r="B68" s="133"/>
      <c r="C68" s="133"/>
      <c r="D68" s="39">
        <f>+D69+D77+D82</f>
        <v>100</v>
      </c>
      <c r="E68" s="40"/>
      <c r="F68" s="27">
        <f>+F69+F77+F82</f>
        <v>100</v>
      </c>
      <c r="G68" s="40"/>
      <c r="H68" s="43"/>
      <c r="I68" s="27">
        <f>+I69+I77+I82</f>
        <v>0</v>
      </c>
      <c r="J68" s="46"/>
      <c r="K68" s="27">
        <f>+K69+K77+K82</f>
        <v>0</v>
      </c>
      <c r="L68" s="40"/>
      <c r="M68" s="40"/>
      <c r="N68" s="43"/>
      <c r="O68" s="27">
        <f>AVERAGE(O69,O77,O82)</f>
        <v>0</v>
      </c>
      <c r="P68" s="43"/>
      <c r="Q68" s="40"/>
      <c r="R68" s="40"/>
      <c r="S68" s="43"/>
      <c r="T68" s="43"/>
      <c r="U68" s="40"/>
      <c r="V68" s="27">
        <f>AVERAGE(V69,V77,V82)</f>
        <v>0</v>
      </c>
      <c r="W68" s="27"/>
    </row>
    <row r="69" spans="1:23" ht="39.950000000000003" customHeight="1" x14ac:dyDescent="0.25">
      <c r="A69" s="23" t="s">
        <v>52</v>
      </c>
      <c r="B69" s="23" t="s">
        <v>53</v>
      </c>
      <c r="C69" s="23" t="s">
        <v>54</v>
      </c>
      <c r="D69" s="36">
        <f>40*100/65</f>
        <v>61.53846153846154</v>
      </c>
      <c r="E69" s="41"/>
      <c r="F69" s="28">
        <f>(AVERAGE(F70:F76)*$D$69)</f>
        <v>61.53846153846154</v>
      </c>
      <c r="G69" s="41"/>
      <c r="H69" s="44"/>
      <c r="I69" s="28">
        <f>(AVERAGE(I70:I76)*$D$69)</f>
        <v>0</v>
      </c>
      <c r="J69" s="47"/>
      <c r="K69" s="28">
        <f>(AVERAGE(K70:K76)*$D$69)</f>
        <v>0</v>
      </c>
      <c r="L69" s="41"/>
      <c r="M69" s="41"/>
      <c r="N69" s="44"/>
      <c r="O69" s="28">
        <f>AVERAGE(O70:O76)</f>
        <v>0</v>
      </c>
      <c r="P69" s="44"/>
      <c r="Q69" s="41"/>
      <c r="R69" s="41"/>
      <c r="S69" s="44"/>
      <c r="T69" s="44"/>
      <c r="U69" s="41"/>
      <c r="V69" s="28">
        <f>AVERAGE(V70:V76)</f>
        <v>0</v>
      </c>
      <c r="W69" s="28"/>
    </row>
    <row r="70" spans="1:23" ht="39.950000000000003" customHeight="1" x14ac:dyDescent="0.25">
      <c r="A70" s="49" t="s">
        <v>697</v>
      </c>
      <c r="B70" s="49" t="s">
        <v>56</v>
      </c>
      <c r="C70" s="49"/>
      <c r="D70" s="32">
        <f>IF(B70="I",$F$2,IF(B70="G/2",$F$2/2,IF(B70="G/5",$F$2/5,IF(B70="G/10",$F$2/10,1))))</f>
        <v>1</v>
      </c>
      <c r="E70" s="42"/>
      <c r="F70" s="37">
        <f t="shared" ref="F70:F76" si="44">IF(H70&lt;&gt;0,0,1)</f>
        <v>1</v>
      </c>
      <c r="G70" s="42"/>
      <c r="H70" s="45"/>
      <c r="I70" s="86">
        <f t="shared" ref="I70:I76" si="45">IF(H70&lt;&gt;0,IF(H70&lt;D70,1,0),0)</f>
        <v>0</v>
      </c>
      <c r="J70" s="48"/>
      <c r="K70" s="87">
        <f t="shared" ref="K70:K76" si="46">IF(J70&lt;&gt;0,IF(J70&lt;2017,1,0),0)</f>
        <v>0</v>
      </c>
      <c r="L70" s="42"/>
      <c r="M70" s="42"/>
      <c r="N70" s="45"/>
      <c r="O70" s="88">
        <f>IF(N70&lt;&gt;0,IF(N70+H70&gt;3*D70,0,IF(N70+H70&gt;D70*2.5,25,IF(N70+H70&gt;D70*2,50,IF(N70+H70&gt;D70*1.5,75,100)))),0)</f>
        <v>0</v>
      </c>
      <c r="P70" s="45"/>
      <c r="Q70" s="42"/>
      <c r="R70" s="42"/>
      <c r="S70" s="45"/>
      <c r="T70" s="45"/>
      <c r="U70" s="42"/>
      <c r="V70" s="88">
        <v>0</v>
      </c>
      <c r="W70" s="88"/>
    </row>
    <row r="71" spans="1:23" ht="39.950000000000003" customHeight="1" x14ac:dyDescent="0.25">
      <c r="A71" s="49" t="s">
        <v>698</v>
      </c>
      <c r="B71" s="49" t="s">
        <v>56</v>
      </c>
      <c r="C71" s="49"/>
      <c r="D71" s="32">
        <f t="shared" ref="D71:D72" si="47">IF(B71="I",$F$2,IF(B71="G/2",$F$2/2,IF(B71="G/5",$F$2/5,IF(B71="G/10",$F$2/10,1))))</f>
        <v>1</v>
      </c>
      <c r="E71" s="42"/>
      <c r="F71" s="37">
        <f t="shared" si="44"/>
        <v>1</v>
      </c>
      <c r="G71" s="42"/>
      <c r="H71" s="45"/>
      <c r="I71" s="86">
        <f t="shared" si="45"/>
        <v>0</v>
      </c>
      <c r="J71" s="48"/>
      <c r="K71" s="87">
        <f t="shared" si="46"/>
        <v>0</v>
      </c>
      <c r="L71" s="42"/>
      <c r="M71" s="42"/>
      <c r="N71" s="45"/>
      <c r="O71" s="88">
        <f t="shared" ref="O71:O72" si="48">IF(N71&lt;&gt;0,IF(N71+H71&gt;3*D71,0,IF(N71+H71&gt;D71*2.5,25,IF(N71+H71&gt;D71*2,50,IF(N71+H71&gt;D71*1.5,75,100)))),0)</f>
        <v>0</v>
      </c>
      <c r="P71" s="45"/>
      <c r="Q71" s="42"/>
      <c r="R71" s="42"/>
      <c r="S71" s="45"/>
      <c r="T71" s="45"/>
      <c r="U71" s="42"/>
      <c r="V71" s="88">
        <v>0</v>
      </c>
      <c r="W71" s="88"/>
    </row>
    <row r="72" spans="1:23" ht="39.950000000000003" customHeight="1" x14ac:dyDescent="0.25">
      <c r="A72" s="49" t="s">
        <v>699</v>
      </c>
      <c r="B72" s="49" t="s">
        <v>56</v>
      </c>
      <c r="C72" s="49" t="s">
        <v>700</v>
      </c>
      <c r="D72" s="32">
        <f t="shared" si="47"/>
        <v>1</v>
      </c>
      <c r="E72" s="42"/>
      <c r="F72" s="37">
        <f t="shared" si="44"/>
        <v>1</v>
      </c>
      <c r="G72" s="42"/>
      <c r="H72" s="45"/>
      <c r="I72" s="86">
        <f t="shared" si="45"/>
        <v>0</v>
      </c>
      <c r="J72" s="48"/>
      <c r="K72" s="87">
        <f t="shared" si="46"/>
        <v>0</v>
      </c>
      <c r="L72" s="42"/>
      <c r="M72" s="42"/>
      <c r="N72" s="45"/>
      <c r="O72" s="88">
        <f t="shared" si="48"/>
        <v>0</v>
      </c>
      <c r="P72" s="45"/>
      <c r="Q72" s="42"/>
      <c r="R72" s="42"/>
      <c r="S72" s="45"/>
      <c r="T72" s="45"/>
      <c r="U72" s="42"/>
      <c r="V72" s="88">
        <v>0</v>
      </c>
      <c r="W72" s="88"/>
    </row>
    <row r="73" spans="1:23" ht="39.950000000000003" customHeight="1" x14ac:dyDescent="0.25">
      <c r="A73" s="49" t="s">
        <v>701</v>
      </c>
      <c r="B73" s="49" t="s">
        <v>56</v>
      </c>
      <c r="C73" s="49"/>
      <c r="D73" s="32">
        <f>IF(B73="I",$F$2,IF(B73="G/2",$F$2/2,IF(B73="G/5",$F$2/5,IF(B73="G/10",$F$2/10,1))))</f>
        <v>1</v>
      </c>
      <c r="E73" s="42"/>
      <c r="F73" s="37">
        <f t="shared" si="44"/>
        <v>1</v>
      </c>
      <c r="G73" s="42"/>
      <c r="H73" s="45"/>
      <c r="I73" s="86">
        <f t="shared" si="45"/>
        <v>0</v>
      </c>
      <c r="J73" s="48"/>
      <c r="K73" s="87">
        <f t="shared" si="46"/>
        <v>0</v>
      </c>
      <c r="L73" s="42"/>
      <c r="M73" s="42"/>
      <c r="N73" s="45"/>
      <c r="O73" s="88">
        <f>IF(N73&lt;&gt;0,IF(N73+H73&gt;3*D73,0,IF(N73+H73&gt;D73*2.5,25,IF(N73+H73&gt;D73*2,50,IF(N73+H73&gt;D73*1.5,75,100)))),0)</f>
        <v>0</v>
      </c>
      <c r="P73" s="45"/>
      <c r="Q73" s="42"/>
      <c r="R73" s="42"/>
      <c r="S73" s="45"/>
      <c r="T73" s="45"/>
      <c r="U73" s="42"/>
      <c r="V73" s="88">
        <v>0</v>
      </c>
      <c r="W73" s="88"/>
    </row>
    <row r="74" spans="1:23" ht="39.950000000000003" customHeight="1" x14ac:dyDescent="0.25">
      <c r="A74" s="49" t="s">
        <v>702</v>
      </c>
      <c r="B74" s="49" t="s">
        <v>128</v>
      </c>
      <c r="C74" s="49" t="s">
        <v>703</v>
      </c>
      <c r="D74" s="32">
        <f t="shared" ref="D74:D75" si="49">IF(B74="I",$F$2,IF(B74="G/2",$F$2/2,IF(B74="G/5",$F$2/5,IF(B74="G/10",$F$2/10,1))))</f>
        <v>0</v>
      </c>
      <c r="E74" s="42"/>
      <c r="F74" s="37">
        <f t="shared" si="44"/>
        <v>1</v>
      </c>
      <c r="G74" s="42"/>
      <c r="H74" s="45"/>
      <c r="I74" s="86">
        <f t="shared" si="45"/>
        <v>0</v>
      </c>
      <c r="J74" s="48"/>
      <c r="K74" s="87">
        <f t="shared" si="46"/>
        <v>0</v>
      </c>
      <c r="L74" s="42"/>
      <c r="M74" s="42"/>
      <c r="N74" s="45"/>
      <c r="O74" s="88">
        <f t="shared" ref="O74:O75" si="50">IF(N74&lt;&gt;0,IF(N74+H74&gt;3*D74,0,IF(N74+H74&gt;D74*2.5,25,IF(N74+H74&gt;D74*2,50,IF(N74+H74&gt;D74*1.5,75,100)))),0)</f>
        <v>0</v>
      </c>
      <c r="P74" s="45"/>
      <c r="Q74" s="42"/>
      <c r="R74" s="42"/>
      <c r="S74" s="45"/>
      <c r="T74" s="45"/>
      <c r="U74" s="42"/>
      <c r="V74" s="88">
        <v>0</v>
      </c>
      <c r="W74" s="88"/>
    </row>
    <row r="75" spans="1:23" ht="39.950000000000003" customHeight="1" x14ac:dyDescent="0.25">
      <c r="A75" s="49" t="s">
        <v>704</v>
      </c>
      <c r="B75" s="49" t="s">
        <v>80</v>
      </c>
      <c r="C75" s="49" t="s">
        <v>705</v>
      </c>
      <c r="D75" s="32">
        <f t="shared" si="49"/>
        <v>0</v>
      </c>
      <c r="E75" s="42"/>
      <c r="F75" s="37">
        <f t="shared" si="44"/>
        <v>1</v>
      </c>
      <c r="G75" s="42"/>
      <c r="H75" s="45"/>
      <c r="I75" s="86">
        <f t="shared" si="45"/>
        <v>0</v>
      </c>
      <c r="J75" s="48"/>
      <c r="K75" s="87">
        <f t="shared" si="46"/>
        <v>0</v>
      </c>
      <c r="L75" s="42"/>
      <c r="M75" s="42"/>
      <c r="N75" s="45"/>
      <c r="O75" s="88">
        <f t="shared" si="50"/>
        <v>0</v>
      </c>
      <c r="P75" s="45"/>
      <c r="Q75" s="42"/>
      <c r="R75" s="42"/>
      <c r="S75" s="45"/>
      <c r="T75" s="45"/>
      <c r="U75" s="42"/>
      <c r="V75" s="88">
        <v>0</v>
      </c>
      <c r="W75" s="88"/>
    </row>
    <row r="76" spans="1:23" ht="39.950000000000003" customHeight="1" x14ac:dyDescent="0.25">
      <c r="A76" s="49" t="s">
        <v>706</v>
      </c>
      <c r="B76" s="49" t="s">
        <v>56</v>
      </c>
      <c r="C76" s="49" t="s">
        <v>707</v>
      </c>
      <c r="D76" s="32">
        <f t="shared" ref="D76" si="51">IF(B76="I",$F$2,IF(B76="G/2",$F$2/2,IF(B76="G/5",$F$2/5,IF(B76="G/10",$F$2/10,1))))</f>
        <v>1</v>
      </c>
      <c r="E76" s="42"/>
      <c r="F76" s="37">
        <f t="shared" si="44"/>
        <v>1</v>
      </c>
      <c r="G76" s="42"/>
      <c r="H76" s="45"/>
      <c r="I76" s="86">
        <f t="shared" si="45"/>
        <v>0</v>
      </c>
      <c r="J76" s="48"/>
      <c r="K76" s="87">
        <f t="shared" si="46"/>
        <v>0</v>
      </c>
      <c r="L76" s="42"/>
      <c r="M76" s="42"/>
      <c r="N76" s="45"/>
      <c r="O76" s="88">
        <f t="shared" ref="O76" si="52">IF(N76&lt;&gt;0,IF(N76+H76&gt;3*D76,0,IF(N76+H76&gt;D76*2.5,25,IF(N76+H76&gt;D76*2,50,IF(N76+H76&gt;D76*1.5,75,100)))),0)</f>
        <v>0</v>
      </c>
      <c r="P76" s="45"/>
      <c r="Q76" s="42"/>
      <c r="R76" s="42"/>
      <c r="S76" s="45"/>
      <c r="T76" s="45"/>
      <c r="U76" s="42"/>
      <c r="V76" s="88">
        <v>0</v>
      </c>
      <c r="W76" s="88"/>
    </row>
    <row r="77" spans="1:23" ht="39.950000000000003" customHeight="1" x14ac:dyDescent="0.25">
      <c r="A77" s="23" t="s">
        <v>72</v>
      </c>
      <c r="B77" s="23" t="s">
        <v>53</v>
      </c>
      <c r="C77" s="23" t="s">
        <v>54</v>
      </c>
      <c r="D77" s="36">
        <f>15*100/65</f>
        <v>23.076923076923077</v>
      </c>
      <c r="E77" s="41"/>
      <c r="F77" s="28">
        <f>(AVERAGE(F78:F81)*$D$77)</f>
        <v>23.076923076923077</v>
      </c>
      <c r="G77" s="41"/>
      <c r="H77" s="44"/>
      <c r="I77" s="28">
        <f>(AVERAGE(I78:I81)*$D$77)</f>
        <v>0</v>
      </c>
      <c r="J77" s="47"/>
      <c r="K77" s="28">
        <f>(AVERAGE(K78:K81)*$D$77)</f>
        <v>0</v>
      </c>
      <c r="L77" s="41"/>
      <c r="M77" s="41"/>
      <c r="N77" s="44"/>
      <c r="O77" s="28">
        <f>AVERAGE(O78:O81)</f>
        <v>0</v>
      </c>
      <c r="P77" s="44"/>
      <c r="Q77" s="41"/>
      <c r="R77" s="41"/>
      <c r="S77" s="44"/>
      <c r="T77" s="44"/>
      <c r="U77" s="41"/>
      <c r="V77" s="28">
        <f>AVERAGE(V78:V81)</f>
        <v>0</v>
      </c>
      <c r="W77" s="28"/>
    </row>
    <row r="78" spans="1:23" ht="39.950000000000003" customHeight="1" x14ac:dyDescent="0.25">
      <c r="A78" s="49" t="s">
        <v>708</v>
      </c>
      <c r="B78" s="49" t="s">
        <v>80</v>
      </c>
      <c r="C78" s="49" t="s">
        <v>709</v>
      </c>
      <c r="D78" s="32">
        <f t="shared" ref="D78:D81" si="53">IF(B78="I",$F$2,IF(B78="G/2",$F$2/2,IF(B78="G/5",$F$2/5,IF(B78="G/10",$F$2/10,1))))</f>
        <v>0</v>
      </c>
      <c r="E78" s="42"/>
      <c r="F78" s="37">
        <f t="shared" ref="F78:F81" si="54">IF(H78&lt;&gt;0,0,1)</f>
        <v>1</v>
      </c>
      <c r="G78" s="42"/>
      <c r="H78" s="45"/>
      <c r="I78" s="86">
        <f t="shared" ref="I78:I81" si="55">IF(H78&lt;&gt;0,IF(H78&lt;D78,1,0),0)</f>
        <v>0</v>
      </c>
      <c r="J78" s="48"/>
      <c r="K78" s="87">
        <f t="shared" ref="K78:K81" si="56">IF(J78&lt;&gt;0,IF(J78&lt;2017,1,0),0)</f>
        <v>0</v>
      </c>
      <c r="L78" s="42"/>
      <c r="M78" s="42"/>
      <c r="N78" s="45"/>
      <c r="O78" s="88">
        <f>IF(N78&lt;&gt;0,IF(N78+H78&gt;3*D78,0,IF(N78+H78&gt;D78*2.5,25,IF(N78+H78&gt;D78*2,50,IF(N78+H78&gt;D78*1.5,75,100)))),0)</f>
        <v>0</v>
      </c>
      <c r="P78" s="45"/>
      <c r="Q78" s="42"/>
      <c r="R78" s="42"/>
      <c r="S78" s="45"/>
      <c r="T78" s="45"/>
      <c r="U78" s="42"/>
      <c r="V78" s="88">
        <v>0</v>
      </c>
      <c r="W78" s="88"/>
    </row>
    <row r="79" spans="1:23" ht="39.950000000000003" customHeight="1" x14ac:dyDescent="0.25">
      <c r="A79" s="49" t="s">
        <v>710</v>
      </c>
      <c r="B79" s="49" t="s">
        <v>56</v>
      </c>
      <c r="C79" s="49" t="s">
        <v>711</v>
      </c>
      <c r="D79" s="32">
        <f t="shared" si="53"/>
        <v>1</v>
      </c>
      <c r="E79" s="42"/>
      <c r="F79" s="37">
        <f t="shared" si="54"/>
        <v>1</v>
      </c>
      <c r="G79" s="42"/>
      <c r="H79" s="45"/>
      <c r="I79" s="86">
        <f t="shared" si="55"/>
        <v>0</v>
      </c>
      <c r="J79" s="48"/>
      <c r="K79" s="87">
        <f t="shared" si="56"/>
        <v>0</v>
      </c>
      <c r="L79" s="42"/>
      <c r="M79" s="42"/>
      <c r="N79" s="45"/>
      <c r="O79" s="88">
        <f t="shared" ref="O79" si="57">IF(N79&lt;&gt;0,IF(N79+H79&gt;3*D79,0,IF(N79+H79&gt;D79*2.5,25,IF(N79+H79&gt;D79*2,50,IF(N79+H79&gt;D79*1.5,75,100)))),0)</f>
        <v>0</v>
      </c>
      <c r="P79" s="45"/>
      <c r="Q79" s="42"/>
      <c r="R79" s="42"/>
      <c r="S79" s="45"/>
      <c r="T79" s="45"/>
      <c r="U79" s="42"/>
      <c r="V79" s="88">
        <v>0</v>
      </c>
      <c r="W79" s="88"/>
    </row>
    <row r="80" spans="1:23" ht="39.950000000000003" customHeight="1" x14ac:dyDescent="0.25">
      <c r="A80" s="49" t="s">
        <v>712</v>
      </c>
      <c r="B80" s="49" t="s">
        <v>91</v>
      </c>
      <c r="C80" s="49"/>
      <c r="D80" s="32">
        <f t="shared" si="53"/>
        <v>0</v>
      </c>
      <c r="E80" s="42"/>
      <c r="F80" s="37">
        <f t="shared" si="54"/>
        <v>1</v>
      </c>
      <c r="G80" s="42"/>
      <c r="H80" s="45"/>
      <c r="I80" s="86">
        <f t="shared" si="55"/>
        <v>0</v>
      </c>
      <c r="J80" s="48"/>
      <c r="K80" s="87">
        <f t="shared" si="56"/>
        <v>0</v>
      </c>
      <c r="L80" s="42"/>
      <c r="M80" s="42"/>
      <c r="N80" s="45"/>
      <c r="O80" s="88">
        <f t="shared" ref="O80:O81" si="58">IF(N80&lt;&gt;0,IF(N80+H80&gt;3*D80,0,IF(N80+H80&gt;D80*2.5,25,IF(N80+H80&gt;D80*2,50,IF(N80+H80&gt;D80*1.5,75,100)))),0)</f>
        <v>0</v>
      </c>
      <c r="P80" s="45"/>
      <c r="Q80" s="42"/>
      <c r="R80" s="42"/>
      <c r="S80" s="45"/>
      <c r="T80" s="45"/>
      <c r="U80" s="42"/>
      <c r="V80" s="88">
        <v>0</v>
      </c>
      <c r="W80" s="88"/>
    </row>
    <row r="81" spans="1:23" ht="39.950000000000003" customHeight="1" x14ac:dyDescent="0.25">
      <c r="A81" s="49" t="s">
        <v>713</v>
      </c>
      <c r="B81" s="49" t="s">
        <v>91</v>
      </c>
      <c r="C81" s="49"/>
      <c r="D81" s="32">
        <f t="shared" si="53"/>
        <v>0</v>
      </c>
      <c r="E81" s="42"/>
      <c r="F81" s="37">
        <f t="shared" si="54"/>
        <v>1</v>
      </c>
      <c r="G81" s="42"/>
      <c r="H81" s="45"/>
      <c r="I81" s="86">
        <f t="shared" si="55"/>
        <v>0</v>
      </c>
      <c r="J81" s="48"/>
      <c r="K81" s="87">
        <f t="shared" si="56"/>
        <v>0</v>
      </c>
      <c r="L81" s="42"/>
      <c r="M81" s="42"/>
      <c r="N81" s="45"/>
      <c r="O81" s="88">
        <f t="shared" si="58"/>
        <v>0</v>
      </c>
      <c r="P81" s="45"/>
      <c r="Q81" s="42"/>
      <c r="R81" s="42"/>
      <c r="S81" s="45"/>
      <c r="T81" s="45"/>
      <c r="U81" s="42"/>
      <c r="V81" s="88">
        <v>0</v>
      </c>
      <c r="W81" s="88"/>
    </row>
    <row r="82" spans="1:23" ht="39.950000000000003" customHeight="1" x14ac:dyDescent="0.25">
      <c r="A82" s="23" t="s">
        <v>60</v>
      </c>
      <c r="B82" s="23" t="s">
        <v>53</v>
      </c>
      <c r="C82" s="23" t="s">
        <v>54</v>
      </c>
      <c r="D82" s="36">
        <f>10*100/65</f>
        <v>15.384615384615385</v>
      </c>
      <c r="E82" s="41"/>
      <c r="F82" s="28">
        <f>(AVERAGE(F83:F83)*$D$82)</f>
        <v>15.384615384615385</v>
      </c>
      <c r="G82" s="41"/>
      <c r="H82" s="44"/>
      <c r="I82" s="28">
        <f>(AVERAGE(I83:I83)*$D$82)</f>
        <v>0</v>
      </c>
      <c r="J82" s="47"/>
      <c r="K82" s="28">
        <f>(AVERAGE(K83:K83)*$D$82)</f>
        <v>0</v>
      </c>
      <c r="L82" s="41"/>
      <c r="M82" s="41"/>
      <c r="N82" s="44"/>
      <c r="O82" s="28">
        <f>AVERAGE(O83:O83)</f>
        <v>0</v>
      </c>
      <c r="P82" s="44"/>
      <c r="Q82" s="41"/>
      <c r="R82" s="41"/>
      <c r="S82" s="44"/>
      <c r="T82" s="44"/>
      <c r="U82" s="41"/>
      <c r="V82" s="28">
        <f>AVERAGE(V83:V83)</f>
        <v>0</v>
      </c>
      <c r="W82" s="28"/>
    </row>
    <row r="83" spans="1:23" ht="39.950000000000003" customHeight="1" x14ac:dyDescent="0.25">
      <c r="A83" s="49" t="s">
        <v>714</v>
      </c>
      <c r="B83" s="49" t="s">
        <v>80</v>
      </c>
      <c r="C83" s="49" t="s">
        <v>715</v>
      </c>
      <c r="D83" s="32">
        <f t="shared" ref="D83" si="59">IF(B83="I",$F$2,IF(B83="G/2",$F$2/2,IF(B83="G/5",$F$2/5,IF(B83="G/10",$F$2/10,1))))</f>
        <v>0</v>
      </c>
      <c r="E83" s="42"/>
      <c r="F83" s="37">
        <f t="shared" ref="F83" si="60">IF(H83&lt;&gt;0,0,1)</f>
        <v>1</v>
      </c>
      <c r="G83" s="42"/>
      <c r="H83" s="45"/>
      <c r="I83" s="86">
        <f t="shared" ref="I83" si="61">IF(H83&lt;&gt;0,IF(H83&lt;D83,1,0),0)</f>
        <v>0</v>
      </c>
      <c r="J83" s="48"/>
      <c r="K83" s="87">
        <f t="shared" ref="K83" si="62">IF(J83&lt;&gt;0,IF(J83&lt;2017,1,0),0)</f>
        <v>0</v>
      </c>
      <c r="L83" s="42"/>
      <c r="M83" s="42"/>
      <c r="N83" s="45"/>
      <c r="O83" s="88">
        <f t="shared" ref="O83" si="63">IF(N83&lt;&gt;0,IF(N83+H83&gt;3*D83,0,IF(N83+H83&gt;D83*2.5,25,IF(N83+H83&gt;D83*2,50,IF(N83+H83&gt;D83*1.5,75,100)))),0)</f>
        <v>0</v>
      </c>
      <c r="P83" s="45"/>
      <c r="Q83" s="42"/>
      <c r="R83" s="42"/>
      <c r="S83" s="45"/>
      <c r="T83" s="45"/>
      <c r="U83" s="42"/>
      <c r="V83" s="88">
        <v>0</v>
      </c>
      <c r="W83" s="88"/>
    </row>
    <row r="84" spans="1:23" x14ac:dyDescent="0.25">
      <c r="E84" s="93"/>
      <c r="G84" s="93"/>
      <c r="H84" s="94"/>
      <c r="J84" s="95"/>
      <c r="L84" s="93"/>
      <c r="M84" s="93"/>
      <c r="N84" s="94"/>
      <c r="P84" s="94"/>
      <c r="Q84" s="93"/>
      <c r="R84" s="93"/>
      <c r="S84" s="94"/>
      <c r="T84" s="94"/>
      <c r="U84" s="93"/>
    </row>
  </sheetData>
  <sheetProtection algorithmName="SHA-512" hashValue="NvqeLTG6ZA6NRnNOtCCbzrLTNBKp8Fpxs8qPk9BMeEaoEgnOATlg2igNWqG+KHNIEsvZbo5boiiYdyt2nbR2SQ==" saltValue="Mp6ZJWfdJTQIscE9rOpMBQ==" spinCount="100000" sheet="1" insertRows="0"/>
  <mergeCells count="14">
    <mergeCell ref="L7:P7"/>
    <mergeCell ref="Q7:V7"/>
    <mergeCell ref="A9:C9"/>
    <mergeCell ref="A1:G1"/>
    <mergeCell ref="I1:L1"/>
    <mergeCell ref="A2:E2"/>
    <mergeCell ref="F2:G2"/>
    <mergeCell ref="A3:E3"/>
    <mergeCell ref="F3:G3"/>
    <mergeCell ref="A68:C68"/>
    <mergeCell ref="A57:C57"/>
    <mergeCell ref="A4:E4"/>
    <mergeCell ref="F4:G4"/>
    <mergeCell ref="E7:K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E7248D-39D5-4CF8-B72A-B40A873F44AC}">
          <x14:formula1>
            <xm:f>lista!$A$2:$A$6</xm:f>
          </x14:formula1>
          <xm:sqref>V83 V11:V21 V23:V35 V37:V56 V59:V64 V66:V67 V70:V76 V78:V81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22A4-E049-4ABB-9A51-FDD7D78E97FC}">
  <dimension ref="A1:W64"/>
  <sheetViews>
    <sheetView showGridLines="0" zoomScaleNormal="100" zoomScaleSheetLayoutView="100" workbookViewId="0">
      <pane ySplit="8" topLeftCell="A31" activePane="bottomLeft" state="frozen"/>
      <selection pane="bottomLeft" activeCell="E11" sqref="E11:E3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716</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SUM(P9:P63)</f>
        <v>0</v>
      </c>
      <c r="S6" s="75"/>
      <c r="T6" s="78">
        <f>SUM(T9:T63)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716</v>
      </c>
      <c r="B9" s="133"/>
      <c r="C9" s="133"/>
      <c r="D9" s="39">
        <f>+D10+D16+D23+D53+D62</f>
        <v>100</v>
      </c>
      <c r="E9" s="40"/>
      <c r="F9" s="27">
        <f>+F10+F16+F23+F53+F62</f>
        <v>100</v>
      </c>
      <c r="G9" s="40"/>
      <c r="H9" s="43"/>
      <c r="I9" s="27">
        <f>+I10+I16+I23+I53+I62</f>
        <v>0</v>
      </c>
      <c r="J9" s="46"/>
      <c r="K9" s="27">
        <f>+K10+K16+K23+K53+K62</f>
        <v>0</v>
      </c>
      <c r="L9" s="40"/>
      <c r="M9" s="40"/>
      <c r="N9" s="43"/>
      <c r="O9" s="27">
        <f>AVERAGE(O10,O16,O23,O53,O62)</f>
        <v>0</v>
      </c>
      <c r="P9" s="43"/>
      <c r="Q9" s="40"/>
      <c r="R9" s="40"/>
      <c r="S9" s="43"/>
      <c r="T9" s="43"/>
      <c r="U9" s="40"/>
      <c r="V9" s="27">
        <f>AVERAGE(V10,V16,V23,V53,V62)</f>
        <v>0</v>
      </c>
      <c r="W9" s="27"/>
    </row>
    <row r="10" spans="1:23" ht="39.950000000000003" customHeight="1" x14ac:dyDescent="0.25">
      <c r="A10" s="23" t="s">
        <v>52</v>
      </c>
      <c r="B10" s="23" t="s">
        <v>53</v>
      </c>
      <c r="C10" s="23" t="s">
        <v>54</v>
      </c>
      <c r="D10" s="36">
        <v>40</v>
      </c>
      <c r="E10" s="41"/>
      <c r="F10" s="28">
        <f>(AVERAGE(F11:F15)*$D$10)</f>
        <v>40</v>
      </c>
      <c r="G10" s="41"/>
      <c r="H10" s="44"/>
      <c r="I10" s="28">
        <f>(AVERAGE(I11:I15)*$D$10)</f>
        <v>0</v>
      </c>
      <c r="J10" s="47"/>
      <c r="K10" s="28">
        <f>(AVERAGE(K11:K15)*$D$10)</f>
        <v>0</v>
      </c>
      <c r="L10" s="41"/>
      <c r="M10" s="41"/>
      <c r="N10" s="44"/>
      <c r="O10" s="28">
        <f>AVERAGE(O11:O15)</f>
        <v>0</v>
      </c>
      <c r="P10" s="44"/>
      <c r="Q10" s="41"/>
      <c r="R10" s="41"/>
      <c r="S10" s="44"/>
      <c r="T10" s="44"/>
      <c r="U10" s="41"/>
      <c r="V10" s="28">
        <f>AVERAGE(V11:V15)</f>
        <v>0</v>
      </c>
      <c r="W10" s="28"/>
    </row>
    <row r="11" spans="1:23" ht="39.950000000000003" customHeight="1" x14ac:dyDescent="0.25">
      <c r="A11" s="49" t="s">
        <v>717</v>
      </c>
      <c r="B11" s="49" t="s">
        <v>128</v>
      </c>
      <c r="C11" s="49"/>
      <c r="D11" s="32">
        <f>IF(B11="I",$F$2,IF(B11="G/2",$F$2/2,IF(B11="G/5",$F$2/5,IF(B11="G/10",$F$2/10,1))))</f>
        <v>0</v>
      </c>
      <c r="E11" s="42"/>
      <c r="F11" s="37">
        <f t="shared" ref="F11:F15" si="0">IF(H11&lt;&gt;0,0,1)</f>
        <v>1</v>
      </c>
      <c r="G11" s="42"/>
      <c r="H11" s="45"/>
      <c r="I11" s="86">
        <f t="shared" ref="I11:I15" si="1">IF(H11&lt;&gt;0,IF(H11&lt;D11,1,0),0)</f>
        <v>0</v>
      </c>
      <c r="J11" s="48"/>
      <c r="K11" s="87">
        <f t="shared" ref="K11:K15"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718</v>
      </c>
      <c r="B12" s="49" t="s">
        <v>80</v>
      </c>
      <c r="C12" s="49" t="s">
        <v>719</v>
      </c>
      <c r="D12" s="32">
        <f t="shared" ref="D12:D63"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720</v>
      </c>
      <c r="B13" s="49" t="s">
        <v>56</v>
      </c>
      <c r="C13" s="49"/>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721</v>
      </c>
      <c r="B14" s="49" t="s">
        <v>80</v>
      </c>
      <c r="C14" s="49"/>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722</v>
      </c>
      <c r="B15" s="49" t="s">
        <v>58</v>
      </c>
      <c r="C15" s="49"/>
      <c r="D15" s="32">
        <f t="shared" si="3"/>
        <v>0</v>
      </c>
      <c r="E15" s="42"/>
      <c r="F15" s="37">
        <f t="shared" si="0"/>
        <v>1</v>
      </c>
      <c r="G15" s="42"/>
      <c r="H15" s="45"/>
      <c r="I15" s="86">
        <f t="shared" si="1"/>
        <v>0</v>
      </c>
      <c r="J15" s="48"/>
      <c r="K15" s="87">
        <f t="shared" si="2"/>
        <v>0</v>
      </c>
      <c r="L15" s="42"/>
      <c r="M15" s="42"/>
      <c r="N15" s="45"/>
      <c r="O15" s="88">
        <f t="shared" ref="O15" si="5">IF(N15&lt;&gt;0,IF(N15+H15&gt;3*D15,0,IF(N15+H15&gt;D15*2.5,25,IF(N15+H15&gt;D15*2,50,IF(N15+H15&gt;D15*1.5,75,100)))),0)</f>
        <v>0</v>
      </c>
      <c r="P15" s="45"/>
      <c r="Q15" s="42"/>
      <c r="R15" s="42"/>
      <c r="S15" s="45"/>
      <c r="T15" s="45"/>
      <c r="U15" s="42"/>
      <c r="V15" s="88">
        <v>0</v>
      </c>
      <c r="W15" s="88"/>
    </row>
    <row r="16" spans="1:23" ht="39.950000000000003" customHeight="1" x14ac:dyDescent="0.25">
      <c r="A16" s="23" t="s">
        <v>72</v>
      </c>
      <c r="B16" s="23" t="s">
        <v>53</v>
      </c>
      <c r="C16" s="23" t="s">
        <v>54</v>
      </c>
      <c r="D16" s="36">
        <v>15</v>
      </c>
      <c r="E16" s="41"/>
      <c r="F16" s="28">
        <f>(AVERAGE(F17:F22)*$D$16)</f>
        <v>15</v>
      </c>
      <c r="G16" s="41"/>
      <c r="H16" s="44"/>
      <c r="I16" s="28">
        <f>(AVERAGE(I17:I22)*$D$16)</f>
        <v>0</v>
      </c>
      <c r="J16" s="47"/>
      <c r="K16" s="28">
        <f>(AVERAGE(K17:K22)*$D$16)</f>
        <v>0</v>
      </c>
      <c r="L16" s="41"/>
      <c r="M16" s="41"/>
      <c r="N16" s="44"/>
      <c r="O16" s="28">
        <f>AVERAGE(O17:O22)</f>
        <v>0</v>
      </c>
      <c r="P16" s="44"/>
      <c r="Q16" s="41"/>
      <c r="R16" s="41"/>
      <c r="S16" s="44"/>
      <c r="T16" s="44"/>
      <c r="U16" s="41"/>
      <c r="V16" s="28">
        <f>AVERAGE(V17:V22)</f>
        <v>0</v>
      </c>
      <c r="W16" s="28"/>
    </row>
    <row r="17" spans="1:23" ht="39.950000000000003" customHeight="1" x14ac:dyDescent="0.25">
      <c r="A17" s="49" t="s">
        <v>723</v>
      </c>
      <c r="B17" s="49" t="s">
        <v>80</v>
      </c>
      <c r="C17" s="49"/>
      <c r="D17" s="32">
        <f t="shared" si="3"/>
        <v>0</v>
      </c>
      <c r="E17" s="42"/>
      <c r="F17" s="37">
        <f t="shared" ref="F17:F22" si="6">IF(H17&lt;&gt;0,0,1)</f>
        <v>1</v>
      </c>
      <c r="G17" s="42"/>
      <c r="H17" s="45"/>
      <c r="I17" s="86">
        <f t="shared" ref="I17:I22" si="7">IF(H17&lt;&gt;0,IF(H17&lt;D17,1,0),0)</f>
        <v>0</v>
      </c>
      <c r="J17" s="48"/>
      <c r="K17" s="87">
        <f t="shared" ref="K17:K22" si="8">IF(J17&lt;&gt;0,IF(J17&lt;2017,1,0),0)</f>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724</v>
      </c>
      <c r="B18" s="49" t="s">
        <v>58</v>
      </c>
      <c r="C18" s="49"/>
      <c r="D18" s="32">
        <f t="shared" si="3"/>
        <v>0</v>
      </c>
      <c r="E18" s="42"/>
      <c r="F18" s="37">
        <f t="shared" si="6"/>
        <v>1</v>
      </c>
      <c r="G18" s="42"/>
      <c r="H18" s="45"/>
      <c r="I18" s="86">
        <f t="shared" si="7"/>
        <v>0</v>
      </c>
      <c r="J18" s="48"/>
      <c r="K18" s="87">
        <f t="shared" si="8"/>
        <v>0</v>
      </c>
      <c r="L18" s="42"/>
      <c r="M18" s="42"/>
      <c r="N18" s="45"/>
      <c r="O18" s="88">
        <f t="shared" ref="O18:O19" si="9">IF(N18&lt;&gt;0,IF(N18+H18&gt;3*D18,0,IF(N18+H18&gt;D18*2.5,25,IF(N18+H18&gt;D18*2,50,IF(N18+H18&gt;D18*1.5,75,100)))),0)</f>
        <v>0</v>
      </c>
      <c r="P18" s="45"/>
      <c r="Q18" s="42"/>
      <c r="R18" s="42"/>
      <c r="S18" s="45"/>
      <c r="T18" s="45"/>
      <c r="U18" s="42"/>
      <c r="V18" s="88">
        <v>0</v>
      </c>
      <c r="W18" s="88"/>
    </row>
    <row r="19" spans="1:23" ht="39.950000000000003" customHeight="1" x14ac:dyDescent="0.25">
      <c r="A19" s="49" t="s">
        <v>725</v>
      </c>
      <c r="B19" s="49" t="s">
        <v>80</v>
      </c>
      <c r="C19" s="49" t="s">
        <v>726</v>
      </c>
      <c r="D19" s="32">
        <f t="shared" si="3"/>
        <v>0</v>
      </c>
      <c r="E19" s="42"/>
      <c r="F19" s="37">
        <f t="shared" si="6"/>
        <v>1</v>
      </c>
      <c r="G19" s="42"/>
      <c r="H19" s="45"/>
      <c r="I19" s="86">
        <f t="shared" si="7"/>
        <v>0</v>
      </c>
      <c r="J19" s="48"/>
      <c r="K19" s="87">
        <f t="shared" si="8"/>
        <v>0</v>
      </c>
      <c r="L19" s="42"/>
      <c r="M19" s="42"/>
      <c r="N19" s="45"/>
      <c r="O19" s="88">
        <f t="shared" si="9"/>
        <v>0</v>
      </c>
      <c r="P19" s="45"/>
      <c r="Q19" s="42"/>
      <c r="R19" s="42"/>
      <c r="S19" s="45"/>
      <c r="T19" s="45"/>
      <c r="U19" s="42"/>
      <c r="V19" s="88">
        <v>0</v>
      </c>
      <c r="W19" s="88"/>
    </row>
    <row r="20" spans="1:23" ht="39.950000000000003" customHeight="1" x14ac:dyDescent="0.25">
      <c r="A20" s="49" t="s">
        <v>727</v>
      </c>
      <c r="B20" s="49" t="s">
        <v>80</v>
      </c>
      <c r="C20" s="49"/>
      <c r="D20" s="32">
        <f t="shared" si="3"/>
        <v>0</v>
      </c>
      <c r="E20" s="42"/>
      <c r="F20" s="37">
        <f t="shared" si="6"/>
        <v>1</v>
      </c>
      <c r="G20" s="42"/>
      <c r="H20" s="45"/>
      <c r="I20" s="86">
        <f t="shared" si="7"/>
        <v>0</v>
      </c>
      <c r="J20" s="48"/>
      <c r="K20" s="87">
        <f t="shared" si="8"/>
        <v>0</v>
      </c>
      <c r="L20" s="42"/>
      <c r="M20" s="42"/>
      <c r="N20" s="45"/>
      <c r="O20" s="88">
        <f t="shared" ref="O20:O22" si="10">IF(N20&lt;&gt;0,IF(N20+H20&gt;3*D20,0,IF(N20+H20&gt;D20*2.5,25,IF(N20+H20&gt;D20*2,50,IF(N20+H20&gt;D20*1.5,75,100)))),0)</f>
        <v>0</v>
      </c>
      <c r="P20" s="45"/>
      <c r="Q20" s="42"/>
      <c r="R20" s="42"/>
      <c r="S20" s="45"/>
      <c r="T20" s="45"/>
      <c r="U20" s="42"/>
      <c r="V20" s="88">
        <v>0</v>
      </c>
      <c r="W20" s="88"/>
    </row>
    <row r="21" spans="1:23" ht="39.950000000000003" customHeight="1" x14ac:dyDescent="0.25">
      <c r="A21" s="49" t="s">
        <v>728</v>
      </c>
      <c r="B21" s="49" t="s">
        <v>128</v>
      </c>
      <c r="C21" s="49"/>
      <c r="D21" s="32">
        <f t="shared" si="3"/>
        <v>0</v>
      </c>
      <c r="E21" s="42"/>
      <c r="F21" s="37">
        <f t="shared" si="6"/>
        <v>1</v>
      </c>
      <c r="G21" s="42"/>
      <c r="H21" s="45"/>
      <c r="I21" s="86">
        <f t="shared" si="7"/>
        <v>0</v>
      </c>
      <c r="J21" s="48"/>
      <c r="K21" s="87">
        <f t="shared" si="8"/>
        <v>0</v>
      </c>
      <c r="L21" s="42"/>
      <c r="M21" s="42"/>
      <c r="N21" s="45"/>
      <c r="O21" s="88">
        <f t="shared" si="10"/>
        <v>0</v>
      </c>
      <c r="P21" s="45"/>
      <c r="Q21" s="42"/>
      <c r="R21" s="42"/>
      <c r="S21" s="45"/>
      <c r="T21" s="45"/>
      <c r="U21" s="42"/>
      <c r="V21" s="88">
        <v>0</v>
      </c>
      <c r="W21" s="88"/>
    </row>
    <row r="22" spans="1:23" ht="39.950000000000003" customHeight="1" x14ac:dyDescent="0.25">
      <c r="A22" s="49" t="s">
        <v>729</v>
      </c>
      <c r="B22" s="49" t="s">
        <v>58</v>
      </c>
      <c r="C22" s="49"/>
      <c r="D22" s="32">
        <f t="shared" si="3"/>
        <v>0</v>
      </c>
      <c r="E22" s="42"/>
      <c r="F22" s="37">
        <f t="shared" si="6"/>
        <v>1</v>
      </c>
      <c r="G22" s="42"/>
      <c r="H22" s="45"/>
      <c r="I22" s="86">
        <f t="shared" si="7"/>
        <v>0</v>
      </c>
      <c r="J22" s="48"/>
      <c r="K22" s="87">
        <f t="shared" si="8"/>
        <v>0</v>
      </c>
      <c r="L22" s="42"/>
      <c r="M22" s="42"/>
      <c r="N22" s="45"/>
      <c r="O22" s="88">
        <f t="shared" si="10"/>
        <v>0</v>
      </c>
      <c r="P22" s="45"/>
      <c r="Q22" s="42"/>
      <c r="R22" s="42"/>
      <c r="S22" s="45"/>
      <c r="T22" s="45"/>
      <c r="U22" s="42"/>
      <c r="V22" s="88">
        <v>0</v>
      </c>
      <c r="W22" s="88"/>
    </row>
    <row r="23" spans="1:23" ht="39.950000000000003" customHeight="1" x14ac:dyDescent="0.25">
      <c r="A23" s="23" t="s">
        <v>60</v>
      </c>
      <c r="B23" s="23" t="s">
        <v>53</v>
      </c>
      <c r="C23" s="23" t="s">
        <v>54</v>
      </c>
      <c r="D23" s="36">
        <v>10</v>
      </c>
      <c r="E23" s="41"/>
      <c r="F23" s="28">
        <f>(AVERAGE(F24:F52)*$D$23)</f>
        <v>10</v>
      </c>
      <c r="G23" s="41"/>
      <c r="H23" s="44"/>
      <c r="I23" s="28">
        <f>(AVERAGE(I24:I52)*$D$23)</f>
        <v>0</v>
      </c>
      <c r="J23" s="47"/>
      <c r="K23" s="28">
        <f>(AVERAGE(K24:K52)*$D$23)</f>
        <v>0</v>
      </c>
      <c r="L23" s="41"/>
      <c r="M23" s="41"/>
      <c r="N23" s="44"/>
      <c r="O23" s="28">
        <f>AVERAGE(O24:O52)</f>
        <v>0</v>
      </c>
      <c r="P23" s="44"/>
      <c r="Q23" s="41"/>
      <c r="R23" s="41"/>
      <c r="S23" s="44"/>
      <c r="T23" s="44"/>
      <c r="U23" s="41"/>
      <c r="V23" s="28">
        <f>AVERAGE(V24:V52)</f>
        <v>0</v>
      </c>
      <c r="W23" s="28"/>
    </row>
    <row r="24" spans="1:23" ht="39.950000000000003" customHeight="1" x14ac:dyDescent="0.25">
      <c r="A24" s="49" t="s">
        <v>730</v>
      </c>
      <c r="B24" s="49" t="s">
        <v>80</v>
      </c>
      <c r="C24" s="49"/>
      <c r="D24" s="32">
        <f t="shared" si="3"/>
        <v>0</v>
      </c>
      <c r="E24" s="42"/>
      <c r="F24" s="37">
        <f t="shared" ref="F24:F52" si="11">IF(H24&lt;&gt;0,0,1)</f>
        <v>1</v>
      </c>
      <c r="G24" s="42"/>
      <c r="H24" s="45"/>
      <c r="I24" s="86">
        <f t="shared" ref="I24:I52" si="12">IF(H24&lt;&gt;0,IF(H24&lt;D24,1,0),0)</f>
        <v>0</v>
      </c>
      <c r="J24" s="48"/>
      <c r="K24" s="87">
        <f t="shared" ref="K24:K52" si="13">IF(J24&lt;&gt;0,IF(J24&lt;2017,1,0),0)</f>
        <v>0</v>
      </c>
      <c r="L24" s="42"/>
      <c r="M24" s="42"/>
      <c r="N24" s="45"/>
      <c r="O24" s="88">
        <f t="shared" ref="O24" si="14">IF(N24&lt;&gt;0,IF(N24+H24&gt;3*D24,0,IF(N24+H24&gt;D24*2.5,25,IF(N24+H24&gt;D24*2,50,IF(N24+H24&gt;D24*1.5,75,100)))),0)</f>
        <v>0</v>
      </c>
      <c r="P24" s="45"/>
      <c r="Q24" s="42"/>
      <c r="R24" s="42"/>
      <c r="S24" s="45"/>
      <c r="T24" s="45"/>
      <c r="U24" s="42"/>
      <c r="V24" s="88">
        <v>0</v>
      </c>
      <c r="W24" s="88"/>
    </row>
    <row r="25" spans="1:23" ht="39.950000000000003" customHeight="1" x14ac:dyDescent="0.25">
      <c r="A25" s="49" t="s">
        <v>731</v>
      </c>
      <c r="B25" s="49" t="s">
        <v>80</v>
      </c>
      <c r="C25" s="49" t="s">
        <v>732</v>
      </c>
      <c r="D25" s="32">
        <f t="shared" si="3"/>
        <v>0</v>
      </c>
      <c r="E25" s="42"/>
      <c r="F25" s="37">
        <f t="shared" si="11"/>
        <v>1</v>
      </c>
      <c r="G25" s="42"/>
      <c r="H25" s="45"/>
      <c r="I25" s="86">
        <f t="shared" si="12"/>
        <v>0</v>
      </c>
      <c r="J25" s="48"/>
      <c r="K25" s="87">
        <f t="shared" si="13"/>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733</v>
      </c>
      <c r="B26" s="49" t="s">
        <v>80</v>
      </c>
      <c r="C26" s="49"/>
      <c r="D26" s="32">
        <f t="shared" si="3"/>
        <v>0</v>
      </c>
      <c r="E26" s="42"/>
      <c r="F26" s="37">
        <f t="shared" si="11"/>
        <v>1</v>
      </c>
      <c r="G26" s="42"/>
      <c r="H26" s="45"/>
      <c r="I26" s="86">
        <f t="shared" si="12"/>
        <v>0</v>
      </c>
      <c r="J26" s="48"/>
      <c r="K26" s="87">
        <f t="shared" si="13"/>
        <v>0</v>
      </c>
      <c r="L26" s="42"/>
      <c r="M26" s="42"/>
      <c r="N26" s="45"/>
      <c r="O26" s="88">
        <f t="shared" ref="O26:O27" si="15">IF(N26&lt;&gt;0,IF(N26+H26&gt;3*D26,0,IF(N26+H26&gt;D26*2.5,25,IF(N26+H26&gt;D26*2,50,IF(N26+H26&gt;D26*1.5,75,100)))),0)</f>
        <v>0</v>
      </c>
      <c r="P26" s="45"/>
      <c r="Q26" s="42"/>
      <c r="R26" s="42"/>
      <c r="S26" s="45"/>
      <c r="T26" s="45"/>
      <c r="U26" s="42"/>
      <c r="V26" s="88">
        <v>0</v>
      </c>
      <c r="W26" s="88"/>
    </row>
    <row r="27" spans="1:23" ht="39.950000000000003" customHeight="1" x14ac:dyDescent="0.25">
      <c r="A27" s="49" t="s">
        <v>361</v>
      </c>
      <c r="B27" s="49" t="s">
        <v>58</v>
      </c>
      <c r="C27" s="49" t="s">
        <v>734</v>
      </c>
      <c r="D27" s="32">
        <f t="shared" si="3"/>
        <v>0</v>
      </c>
      <c r="E27" s="42"/>
      <c r="F27" s="37">
        <f t="shared" si="11"/>
        <v>1</v>
      </c>
      <c r="G27" s="42"/>
      <c r="H27" s="45"/>
      <c r="I27" s="86">
        <f t="shared" si="12"/>
        <v>0</v>
      </c>
      <c r="J27" s="48"/>
      <c r="K27" s="87">
        <f t="shared" si="13"/>
        <v>0</v>
      </c>
      <c r="L27" s="42"/>
      <c r="M27" s="42"/>
      <c r="N27" s="45"/>
      <c r="O27" s="88">
        <f t="shared" si="15"/>
        <v>0</v>
      </c>
      <c r="P27" s="45"/>
      <c r="Q27" s="42"/>
      <c r="R27" s="42"/>
      <c r="S27" s="45"/>
      <c r="T27" s="45"/>
      <c r="U27" s="42"/>
      <c r="V27" s="88">
        <v>0</v>
      </c>
      <c r="W27" s="88"/>
    </row>
    <row r="28" spans="1:23" ht="39.950000000000003" customHeight="1" x14ac:dyDescent="0.25">
      <c r="A28" s="49" t="s">
        <v>735</v>
      </c>
      <c r="B28" s="49" t="s">
        <v>56</v>
      </c>
      <c r="C28" s="49" t="s">
        <v>736</v>
      </c>
      <c r="D28" s="32">
        <f t="shared" si="3"/>
        <v>1</v>
      </c>
      <c r="E28" s="42"/>
      <c r="F28" s="37">
        <f t="shared" si="11"/>
        <v>1</v>
      </c>
      <c r="G28" s="42"/>
      <c r="H28" s="45"/>
      <c r="I28" s="86">
        <f t="shared" si="12"/>
        <v>0</v>
      </c>
      <c r="J28" s="48"/>
      <c r="K28" s="87">
        <f t="shared" si="13"/>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737</v>
      </c>
      <c r="B29" s="49" t="s">
        <v>91</v>
      </c>
      <c r="C29" s="49"/>
      <c r="D29" s="32">
        <f t="shared" si="3"/>
        <v>0</v>
      </c>
      <c r="E29" s="42"/>
      <c r="F29" s="37">
        <f t="shared" si="11"/>
        <v>1</v>
      </c>
      <c r="G29" s="42"/>
      <c r="H29" s="45"/>
      <c r="I29" s="86">
        <f t="shared" si="12"/>
        <v>0</v>
      </c>
      <c r="J29" s="48"/>
      <c r="K29" s="87">
        <f t="shared" si="13"/>
        <v>0</v>
      </c>
      <c r="L29" s="42"/>
      <c r="M29" s="42"/>
      <c r="N29" s="45"/>
      <c r="O29" s="88">
        <f t="shared" ref="O29:O30" si="16">IF(N29&lt;&gt;0,IF(N29+H29&gt;3*D29,0,IF(N29+H29&gt;D29*2.5,25,IF(N29+H29&gt;D29*2,50,IF(N29+H29&gt;D29*1.5,75,100)))),0)</f>
        <v>0</v>
      </c>
      <c r="P29" s="45"/>
      <c r="Q29" s="42"/>
      <c r="R29" s="42"/>
      <c r="S29" s="45"/>
      <c r="T29" s="45"/>
      <c r="U29" s="42"/>
      <c r="V29" s="88">
        <v>0</v>
      </c>
      <c r="W29" s="88"/>
    </row>
    <row r="30" spans="1:23" ht="39.950000000000003" customHeight="1" x14ac:dyDescent="0.25">
      <c r="A30" s="49" t="s">
        <v>624</v>
      </c>
      <c r="B30" s="49" t="s">
        <v>80</v>
      </c>
      <c r="C30" s="49"/>
      <c r="D30" s="32">
        <f t="shared" si="3"/>
        <v>0</v>
      </c>
      <c r="E30" s="42"/>
      <c r="F30" s="37">
        <f t="shared" si="11"/>
        <v>1</v>
      </c>
      <c r="G30" s="42"/>
      <c r="H30" s="45"/>
      <c r="I30" s="86">
        <f t="shared" si="12"/>
        <v>0</v>
      </c>
      <c r="J30" s="48"/>
      <c r="K30" s="87">
        <f t="shared" si="13"/>
        <v>0</v>
      </c>
      <c r="L30" s="42"/>
      <c r="M30" s="42"/>
      <c r="N30" s="45"/>
      <c r="O30" s="88">
        <f t="shared" si="16"/>
        <v>0</v>
      </c>
      <c r="P30" s="45"/>
      <c r="Q30" s="42"/>
      <c r="R30" s="42"/>
      <c r="S30" s="45"/>
      <c r="T30" s="45"/>
      <c r="U30" s="42"/>
      <c r="V30" s="88">
        <v>0</v>
      </c>
      <c r="W30" s="88"/>
    </row>
    <row r="31" spans="1:23" ht="39.950000000000003" customHeight="1" x14ac:dyDescent="0.25">
      <c r="A31" s="49" t="s">
        <v>738</v>
      </c>
      <c r="B31" s="49" t="s">
        <v>56</v>
      </c>
      <c r="C31" s="49"/>
      <c r="D31" s="32">
        <f t="shared" si="3"/>
        <v>1</v>
      </c>
      <c r="E31" s="42"/>
      <c r="F31" s="37">
        <f t="shared" si="11"/>
        <v>1</v>
      </c>
      <c r="G31" s="42"/>
      <c r="H31" s="45"/>
      <c r="I31" s="86">
        <f t="shared" si="12"/>
        <v>0</v>
      </c>
      <c r="J31" s="48"/>
      <c r="K31" s="87">
        <f t="shared" si="13"/>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739</v>
      </c>
      <c r="B32" s="49" t="s">
        <v>91</v>
      </c>
      <c r="C32" s="49"/>
      <c r="D32" s="32">
        <f t="shared" si="3"/>
        <v>0</v>
      </c>
      <c r="E32" s="42"/>
      <c r="F32" s="37">
        <f t="shared" si="11"/>
        <v>1</v>
      </c>
      <c r="G32" s="42"/>
      <c r="H32" s="45"/>
      <c r="I32" s="86">
        <f t="shared" si="12"/>
        <v>0</v>
      </c>
      <c r="J32" s="48"/>
      <c r="K32" s="87">
        <f t="shared" si="13"/>
        <v>0</v>
      </c>
      <c r="L32" s="42"/>
      <c r="M32" s="42"/>
      <c r="N32" s="45"/>
      <c r="O32" s="88">
        <f t="shared" ref="O32:O33" si="17">IF(N32&lt;&gt;0,IF(N32+H32&gt;3*D32,0,IF(N32+H32&gt;D32*2.5,25,IF(N32+H32&gt;D32*2,50,IF(N32+H32&gt;D32*1.5,75,100)))),0)</f>
        <v>0</v>
      </c>
      <c r="P32" s="45"/>
      <c r="Q32" s="42"/>
      <c r="R32" s="42"/>
      <c r="S32" s="45"/>
      <c r="T32" s="45"/>
      <c r="U32" s="42"/>
      <c r="V32" s="88">
        <v>0</v>
      </c>
      <c r="W32" s="88"/>
    </row>
    <row r="33" spans="1:23" ht="39.950000000000003" customHeight="1" x14ac:dyDescent="0.25">
      <c r="A33" s="49" t="s">
        <v>740</v>
      </c>
      <c r="B33" s="49" t="s">
        <v>80</v>
      </c>
      <c r="C33" s="49"/>
      <c r="D33" s="32">
        <f t="shared" si="3"/>
        <v>0</v>
      </c>
      <c r="E33" s="42"/>
      <c r="F33" s="37">
        <f t="shared" si="11"/>
        <v>1</v>
      </c>
      <c r="G33" s="42"/>
      <c r="H33" s="45"/>
      <c r="I33" s="86">
        <f t="shared" si="12"/>
        <v>0</v>
      </c>
      <c r="J33" s="48"/>
      <c r="K33" s="87">
        <f t="shared" si="13"/>
        <v>0</v>
      </c>
      <c r="L33" s="42"/>
      <c r="M33" s="42"/>
      <c r="N33" s="45"/>
      <c r="O33" s="88">
        <f t="shared" si="17"/>
        <v>0</v>
      </c>
      <c r="P33" s="45"/>
      <c r="Q33" s="42"/>
      <c r="R33" s="42"/>
      <c r="S33" s="45"/>
      <c r="T33" s="45"/>
      <c r="U33" s="42"/>
      <c r="V33" s="88">
        <v>0</v>
      </c>
      <c r="W33" s="88"/>
    </row>
    <row r="34" spans="1:23" ht="39.950000000000003" customHeight="1" x14ac:dyDescent="0.25">
      <c r="A34" s="49" t="s">
        <v>741</v>
      </c>
      <c r="B34" s="49" t="s">
        <v>80</v>
      </c>
      <c r="C34" s="49" t="s">
        <v>742</v>
      </c>
      <c r="D34" s="32">
        <f t="shared" si="3"/>
        <v>0</v>
      </c>
      <c r="E34" s="42"/>
      <c r="F34" s="37">
        <f t="shared" si="11"/>
        <v>1</v>
      </c>
      <c r="G34" s="42"/>
      <c r="H34" s="45"/>
      <c r="I34" s="86">
        <f t="shared" si="12"/>
        <v>0</v>
      </c>
      <c r="J34" s="48"/>
      <c r="K34" s="87">
        <f t="shared" si="13"/>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743</v>
      </c>
      <c r="B35" s="49" t="s">
        <v>80</v>
      </c>
      <c r="C35" s="49" t="s">
        <v>744</v>
      </c>
      <c r="D35" s="32">
        <f t="shared" si="3"/>
        <v>0</v>
      </c>
      <c r="E35" s="42"/>
      <c r="F35" s="37">
        <f t="shared" si="11"/>
        <v>1</v>
      </c>
      <c r="G35" s="42"/>
      <c r="H35" s="45"/>
      <c r="I35" s="86">
        <f t="shared" si="12"/>
        <v>0</v>
      </c>
      <c r="J35" s="48"/>
      <c r="K35" s="87">
        <f t="shared" si="13"/>
        <v>0</v>
      </c>
      <c r="L35" s="42"/>
      <c r="M35" s="42"/>
      <c r="N35" s="45"/>
      <c r="O35" s="88">
        <f t="shared" ref="O35:O36" si="18">IF(N35&lt;&gt;0,IF(N35+H35&gt;3*D35,0,IF(N35+H35&gt;D35*2.5,25,IF(N35+H35&gt;D35*2,50,IF(N35+H35&gt;D35*1.5,75,100)))),0)</f>
        <v>0</v>
      </c>
      <c r="P35" s="45"/>
      <c r="Q35" s="42"/>
      <c r="R35" s="42"/>
      <c r="S35" s="45"/>
      <c r="T35" s="45"/>
      <c r="U35" s="42"/>
      <c r="V35" s="88">
        <v>0</v>
      </c>
      <c r="W35" s="88"/>
    </row>
    <row r="36" spans="1:23" ht="39.950000000000003" customHeight="1" x14ac:dyDescent="0.25">
      <c r="A36" s="49" t="s">
        <v>745</v>
      </c>
      <c r="B36" s="49" t="s">
        <v>80</v>
      </c>
      <c r="C36" s="49" t="s">
        <v>742</v>
      </c>
      <c r="D36" s="32">
        <f t="shared" si="3"/>
        <v>0</v>
      </c>
      <c r="E36" s="42"/>
      <c r="F36" s="37">
        <f t="shared" si="11"/>
        <v>1</v>
      </c>
      <c r="G36" s="42"/>
      <c r="H36" s="45"/>
      <c r="I36" s="86">
        <f t="shared" si="12"/>
        <v>0</v>
      </c>
      <c r="J36" s="48"/>
      <c r="K36" s="87">
        <f t="shared" si="13"/>
        <v>0</v>
      </c>
      <c r="L36" s="42"/>
      <c r="M36" s="42"/>
      <c r="N36" s="45"/>
      <c r="O36" s="88">
        <f t="shared" si="18"/>
        <v>0</v>
      </c>
      <c r="P36" s="45"/>
      <c r="Q36" s="42"/>
      <c r="R36" s="42"/>
      <c r="S36" s="45"/>
      <c r="T36" s="45"/>
      <c r="U36" s="42"/>
      <c r="V36" s="88">
        <v>0</v>
      </c>
      <c r="W36" s="88"/>
    </row>
    <row r="37" spans="1:23" ht="39.950000000000003" customHeight="1" x14ac:dyDescent="0.25">
      <c r="A37" s="49" t="s">
        <v>746</v>
      </c>
      <c r="B37" s="49" t="s">
        <v>91</v>
      </c>
      <c r="C37" s="49" t="s">
        <v>747</v>
      </c>
      <c r="D37" s="32">
        <f t="shared" si="3"/>
        <v>0</v>
      </c>
      <c r="E37" s="42"/>
      <c r="F37" s="37">
        <f t="shared" si="11"/>
        <v>1</v>
      </c>
      <c r="G37" s="42"/>
      <c r="H37" s="45"/>
      <c r="I37" s="86">
        <f t="shared" si="12"/>
        <v>0</v>
      </c>
      <c r="J37" s="48"/>
      <c r="K37" s="87">
        <f t="shared" si="13"/>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748</v>
      </c>
      <c r="B38" s="49" t="s">
        <v>91</v>
      </c>
      <c r="C38" s="49" t="s">
        <v>749</v>
      </c>
      <c r="D38" s="32">
        <f t="shared" si="3"/>
        <v>0</v>
      </c>
      <c r="E38" s="42"/>
      <c r="F38" s="37">
        <f t="shared" si="11"/>
        <v>1</v>
      </c>
      <c r="G38" s="42"/>
      <c r="H38" s="45"/>
      <c r="I38" s="86">
        <f t="shared" si="12"/>
        <v>0</v>
      </c>
      <c r="J38" s="48"/>
      <c r="K38" s="87">
        <f t="shared" si="13"/>
        <v>0</v>
      </c>
      <c r="L38" s="42"/>
      <c r="M38" s="42"/>
      <c r="N38" s="45"/>
      <c r="O38" s="88">
        <f t="shared" ref="O38:O39" si="19">IF(N38&lt;&gt;0,IF(N38+H38&gt;3*D38,0,IF(N38+H38&gt;D38*2.5,25,IF(N38+H38&gt;D38*2,50,IF(N38+H38&gt;D38*1.5,75,100)))),0)</f>
        <v>0</v>
      </c>
      <c r="P38" s="45"/>
      <c r="Q38" s="42"/>
      <c r="R38" s="42"/>
      <c r="S38" s="45"/>
      <c r="T38" s="45"/>
      <c r="U38" s="42"/>
      <c r="V38" s="88">
        <v>0</v>
      </c>
      <c r="W38" s="88"/>
    </row>
    <row r="39" spans="1:23" ht="39.950000000000003" customHeight="1" x14ac:dyDescent="0.25">
      <c r="A39" s="49" t="s">
        <v>750</v>
      </c>
      <c r="B39" s="49" t="s">
        <v>56</v>
      </c>
      <c r="C39" s="49" t="s">
        <v>751</v>
      </c>
      <c r="D39" s="32">
        <f t="shared" si="3"/>
        <v>1</v>
      </c>
      <c r="E39" s="42"/>
      <c r="F39" s="37">
        <f t="shared" si="11"/>
        <v>1</v>
      </c>
      <c r="G39" s="42"/>
      <c r="H39" s="45"/>
      <c r="I39" s="86">
        <f t="shared" si="12"/>
        <v>0</v>
      </c>
      <c r="J39" s="48"/>
      <c r="K39" s="87">
        <f t="shared" si="13"/>
        <v>0</v>
      </c>
      <c r="L39" s="42"/>
      <c r="M39" s="42"/>
      <c r="N39" s="45"/>
      <c r="O39" s="88">
        <f t="shared" si="19"/>
        <v>0</v>
      </c>
      <c r="P39" s="45"/>
      <c r="Q39" s="42"/>
      <c r="R39" s="42"/>
      <c r="S39" s="45"/>
      <c r="T39" s="45"/>
      <c r="U39" s="42"/>
      <c r="V39" s="88">
        <v>0</v>
      </c>
      <c r="W39" s="88"/>
    </row>
    <row r="40" spans="1:23" ht="39.950000000000003" customHeight="1" x14ac:dyDescent="0.25">
      <c r="A40" s="49" t="s">
        <v>752</v>
      </c>
      <c r="B40" s="49" t="s">
        <v>91</v>
      </c>
      <c r="C40" s="49"/>
      <c r="D40" s="32">
        <f t="shared" ref="D40:D45" si="20">IF(B40="I",$F$2,IF(B40="G/2",$F$2/2,IF(B40="G/5",$F$2/5,IF(B40="G/10",$F$2/10,1))))</f>
        <v>0</v>
      </c>
      <c r="E40" s="42"/>
      <c r="F40" s="37">
        <f t="shared" ref="F40:F45" si="21">IF(H40&lt;&gt;0,0,1)</f>
        <v>1</v>
      </c>
      <c r="G40" s="42"/>
      <c r="H40" s="45"/>
      <c r="I40" s="86">
        <f t="shared" ref="I40:I45" si="22">IF(H40&lt;&gt;0,IF(H40&lt;D40,1,0),0)</f>
        <v>0</v>
      </c>
      <c r="J40" s="48"/>
      <c r="K40" s="87">
        <f t="shared" si="13"/>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753</v>
      </c>
      <c r="B41" s="49" t="s">
        <v>80</v>
      </c>
      <c r="C41" s="49"/>
      <c r="D41" s="32">
        <f t="shared" si="20"/>
        <v>0</v>
      </c>
      <c r="E41" s="42"/>
      <c r="F41" s="37">
        <f t="shared" si="21"/>
        <v>1</v>
      </c>
      <c r="G41" s="42"/>
      <c r="H41" s="45"/>
      <c r="I41" s="86">
        <f t="shared" si="22"/>
        <v>0</v>
      </c>
      <c r="J41" s="48"/>
      <c r="K41" s="87">
        <f t="shared" si="13"/>
        <v>0</v>
      </c>
      <c r="L41" s="42"/>
      <c r="M41" s="42"/>
      <c r="N41" s="45"/>
      <c r="O41" s="88">
        <f t="shared" ref="O41:O45" si="23">IF(N41&lt;&gt;0,IF(N41+H41&gt;3*D41,0,IF(N41+H41&gt;D41*2.5,25,IF(N41+H41&gt;D41*2,50,IF(N41+H41&gt;D41*1.5,75,100)))),0)</f>
        <v>0</v>
      </c>
      <c r="P41" s="45"/>
      <c r="Q41" s="42"/>
      <c r="R41" s="42"/>
      <c r="S41" s="45"/>
      <c r="T41" s="45"/>
      <c r="U41" s="42"/>
      <c r="V41" s="88">
        <v>0</v>
      </c>
      <c r="W41" s="88"/>
    </row>
    <row r="42" spans="1:23" ht="39.950000000000003" customHeight="1" x14ac:dyDescent="0.25">
      <c r="A42" s="49" t="s">
        <v>754</v>
      </c>
      <c r="B42" s="49" t="s">
        <v>80</v>
      </c>
      <c r="C42" s="49"/>
      <c r="D42" s="32">
        <f t="shared" si="20"/>
        <v>0</v>
      </c>
      <c r="E42" s="42"/>
      <c r="F42" s="37">
        <f t="shared" si="21"/>
        <v>1</v>
      </c>
      <c r="G42" s="42"/>
      <c r="H42" s="45"/>
      <c r="I42" s="86">
        <f t="shared" si="22"/>
        <v>0</v>
      </c>
      <c r="J42" s="48"/>
      <c r="K42" s="87">
        <f t="shared" si="13"/>
        <v>0</v>
      </c>
      <c r="L42" s="42"/>
      <c r="M42" s="42"/>
      <c r="N42" s="45"/>
      <c r="O42" s="88">
        <f t="shared" si="23"/>
        <v>0</v>
      </c>
      <c r="P42" s="45"/>
      <c r="Q42" s="42"/>
      <c r="R42" s="42"/>
      <c r="S42" s="45"/>
      <c r="T42" s="45"/>
      <c r="U42" s="42"/>
      <c r="V42" s="88">
        <v>0</v>
      </c>
      <c r="W42" s="88"/>
    </row>
    <row r="43" spans="1:23" ht="39.950000000000003" customHeight="1" x14ac:dyDescent="0.25">
      <c r="A43" s="49" t="s">
        <v>755</v>
      </c>
      <c r="B43" s="49" t="s">
        <v>80</v>
      </c>
      <c r="C43" s="49"/>
      <c r="D43" s="32">
        <f t="shared" si="20"/>
        <v>0</v>
      </c>
      <c r="E43" s="42"/>
      <c r="F43" s="37">
        <f t="shared" si="21"/>
        <v>1</v>
      </c>
      <c r="G43" s="42"/>
      <c r="H43" s="45"/>
      <c r="I43" s="86">
        <f t="shared" si="22"/>
        <v>0</v>
      </c>
      <c r="J43" s="48"/>
      <c r="K43" s="87">
        <f t="shared" si="13"/>
        <v>0</v>
      </c>
      <c r="L43" s="42"/>
      <c r="M43" s="42"/>
      <c r="N43" s="45"/>
      <c r="O43" s="88">
        <f t="shared" si="23"/>
        <v>0</v>
      </c>
      <c r="P43" s="45"/>
      <c r="Q43" s="42"/>
      <c r="R43" s="42"/>
      <c r="S43" s="45"/>
      <c r="T43" s="45"/>
      <c r="U43" s="42"/>
      <c r="V43" s="88">
        <v>0</v>
      </c>
      <c r="W43" s="88"/>
    </row>
    <row r="44" spans="1:23" ht="39.950000000000003" customHeight="1" x14ac:dyDescent="0.25">
      <c r="A44" s="49" t="s">
        <v>756</v>
      </c>
      <c r="B44" s="49" t="s">
        <v>80</v>
      </c>
      <c r="C44" s="49"/>
      <c r="D44" s="32">
        <f t="shared" si="20"/>
        <v>0</v>
      </c>
      <c r="E44" s="42"/>
      <c r="F44" s="37">
        <f t="shared" si="21"/>
        <v>1</v>
      </c>
      <c r="G44" s="42"/>
      <c r="H44" s="45"/>
      <c r="I44" s="86">
        <f t="shared" si="22"/>
        <v>0</v>
      </c>
      <c r="J44" s="48"/>
      <c r="K44" s="87">
        <f t="shared" si="13"/>
        <v>0</v>
      </c>
      <c r="L44" s="42"/>
      <c r="M44" s="42"/>
      <c r="N44" s="45"/>
      <c r="O44" s="88">
        <f t="shared" si="23"/>
        <v>0</v>
      </c>
      <c r="P44" s="45"/>
      <c r="Q44" s="42"/>
      <c r="R44" s="42"/>
      <c r="S44" s="45"/>
      <c r="T44" s="45"/>
      <c r="U44" s="42"/>
      <c r="V44" s="88">
        <v>0</v>
      </c>
      <c r="W44" s="88"/>
    </row>
    <row r="45" spans="1:23" ht="39.950000000000003" customHeight="1" x14ac:dyDescent="0.25">
      <c r="A45" s="49" t="s">
        <v>757</v>
      </c>
      <c r="B45" s="49" t="s">
        <v>91</v>
      </c>
      <c r="C45" s="49"/>
      <c r="D45" s="32">
        <f t="shared" si="20"/>
        <v>0</v>
      </c>
      <c r="E45" s="42"/>
      <c r="F45" s="37">
        <f t="shared" si="21"/>
        <v>1</v>
      </c>
      <c r="G45" s="42"/>
      <c r="H45" s="45"/>
      <c r="I45" s="86">
        <f t="shared" si="22"/>
        <v>0</v>
      </c>
      <c r="J45" s="48"/>
      <c r="K45" s="87">
        <f t="shared" si="13"/>
        <v>0</v>
      </c>
      <c r="L45" s="42"/>
      <c r="M45" s="42"/>
      <c r="N45" s="45"/>
      <c r="O45" s="88">
        <f t="shared" si="23"/>
        <v>0</v>
      </c>
      <c r="P45" s="45"/>
      <c r="Q45" s="42"/>
      <c r="R45" s="42"/>
      <c r="S45" s="45"/>
      <c r="T45" s="45"/>
      <c r="U45" s="42"/>
      <c r="V45" s="88">
        <v>0</v>
      </c>
      <c r="W45" s="88"/>
    </row>
    <row r="46" spans="1:23" ht="39.950000000000003" customHeight="1" x14ac:dyDescent="0.25">
      <c r="A46" s="49" t="s">
        <v>758</v>
      </c>
      <c r="B46" s="49" t="s">
        <v>80</v>
      </c>
      <c r="C46" s="49" t="s">
        <v>759</v>
      </c>
      <c r="D46" s="32">
        <f t="shared" si="3"/>
        <v>0</v>
      </c>
      <c r="E46" s="42"/>
      <c r="F46" s="37">
        <f t="shared" si="11"/>
        <v>1</v>
      </c>
      <c r="G46" s="42"/>
      <c r="H46" s="45"/>
      <c r="I46" s="86">
        <f t="shared" si="12"/>
        <v>0</v>
      </c>
      <c r="J46" s="48"/>
      <c r="K46" s="87">
        <f t="shared" si="13"/>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760</v>
      </c>
      <c r="B47" s="49" t="s">
        <v>80</v>
      </c>
      <c r="C47" s="49" t="s">
        <v>742</v>
      </c>
      <c r="D47" s="32">
        <f t="shared" si="3"/>
        <v>0</v>
      </c>
      <c r="E47" s="42"/>
      <c r="F47" s="37">
        <f t="shared" si="11"/>
        <v>1</v>
      </c>
      <c r="G47" s="42"/>
      <c r="H47" s="45"/>
      <c r="I47" s="86">
        <f t="shared" si="12"/>
        <v>0</v>
      </c>
      <c r="J47" s="48"/>
      <c r="K47" s="87">
        <f t="shared" si="13"/>
        <v>0</v>
      </c>
      <c r="L47" s="42"/>
      <c r="M47" s="42"/>
      <c r="N47" s="45"/>
      <c r="O47" s="88">
        <f t="shared" ref="O47:O52" si="24">IF(N47&lt;&gt;0,IF(N47+H47&gt;3*D47,0,IF(N47+H47&gt;D47*2.5,25,IF(N47+H47&gt;D47*2,50,IF(N47+H47&gt;D47*1.5,75,100)))),0)</f>
        <v>0</v>
      </c>
      <c r="P47" s="45"/>
      <c r="Q47" s="42"/>
      <c r="R47" s="42"/>
      <c r="S47" s="45"/>
      <c r="T47" s="45"/>
      <c r="U47" s="42"/>
      <c r="V47" s="88">
        <v>0</v>
      </c>
      <c r="W47" s="88"/>
    </row>
    <row r="48" spans="1:23" ht="39.950000000000003" customHeight="1" x14ac:dyDescent="0.25">
      <c r="A48" s="49" t="s">
        <v>761</v>
      </c>
      <c r="B48" s="49" t="s">
        <v>56</v>
      </c>
      <c r="C48" s="49"/>
      <c r="D48" s="32">
        <f t="shared" si="3"/>
        <v>1</v>
      </c>
      <c r="E48" s="42"/>
      <c r="F48" s="37">
        <f t="shared" si="11"/>
        <v>1</v>
      </c>
      <c r="G48" s="42"/>
      <c r="H48" s="45"/>
      <c r="I48" s="86">
        <f t="shared" si="12"/>
        <v>0</v>
      </c>
      <c r="J48" s="48"/>
      <c r="K48" s="87">
        <f t="shared" si="13"/>
        <v>0</v>
      </c>
      <c r="L48" s="42"/>
      <c r="M48" s="42"/>
      <c r="N48" s="45"/>
      <c r="O48" s="88">
        <f t="shared" si="24"/>
        <v>0</v>
      </c>
      <c r="P48" s="45"/>
      <c r="Q48" s="42"/>
      <c r="R48" s="42"/>
      <c r="S48" s="45"/>
      <c r="T48" s="45"/>
      <c r="U48" s="42"/>
      <c r="V48" s="88">
        <v>0</v>
      </c>
      <c r="W48" s="88"/>
    </row>
    <row r="49" spans="1:23" ht="39.950000000000003" customHeight="1" x14ac:dyDescent="0.25">
      <c r="A49" s="49" t="s">
        <v>762</v>
      </c>
      <c r="B49" s="49" t="s">
        <v>80</v>
      </c>
      <c r="C49" s="49" t="s">
        <v>763</v>
      </c>
      <c r="D49" s="32">
        <f t="shared" si="3"/>
        <v>0</v>
      </c>
      <c r="E49" s="42"/>
      <c r="F49" s="37">
        <f t="shared" si="11"/>
        <v>1</v>
      </c>
      <c r="G49" s="42"/>
      <c r="H49" s="45"/>
      <c r="I49" s="86">
        <f t="shared" si="12"/>
        <v>0</v>
      </c>
      <c r="J49" s="48"/>
      <c r="K49" s="87">
        <f t="shared" si="13"/>
        <v>0</v>
      </c>
      <c r="L49" s="42"/>
      <c r="M49" s="42"/>
      <c r="N49" s="45"/>
      <c r="O49" s="88">
        <f t="shared" si="24"/>
        <v>0</v>
      </c>
      <c r="P49" s="45"/>
      <c r="Q49" s="42"/>
      <c r="R49" s="42"/>
      <c r="S49" s="45"/>
      <c r="T49" s="45"/>
      <c r="U49" s="42"/>
      <c r="V49" s="88">
        <v>0</v>
      </c>
      <c r="W49" s="88"/>
    </row>
    <row r="50" spans="1:23" ht="39.950000000000003" customHeight="1" x14ac:dyDescent="0.25">
      <c r="A50" s="49" t="s">
        <v>764</v>
      </c>
      <c r="B50" s="49" t="s">
        <v>80</v>
      </c>
      <c r="C50" s="49"/>
      <c r="D50" s="32">
        <f t="shared" si="3"/>
        <v>0</v>
      </c>
      <c r="E50" s="42"/>
      <c r="F50" s="37">
        <f t="shared" si="11"/>
        <v>1</v>
      </c>
      <c r="G50" s="42"/>
      <c r="H50" s="45"/>
      <c r="I50" s="86">
        <f t="shared" si="12"/>
        <v>0</v>
      </c>
      <c r="J50" s="48"/>
      <c r="K50" s="87">
        <f t="shared" si="13"/>
        <v>0</v>
      </c>
      <c r="L50" s="42"/>
      <c r="M50" s="42"/>
      <c r="N50" s="45"/>
      <c r="O50" s="88">
        <f t="shared" si="24"/>
        <v>0</v>
      </c>
      <c r="P50" s="45"/>
      <c r="Q50" s="42"/>
      <c r="R50" s="42"/>
      <c r="S50" s="45"/>
      <c r="T50" s="45"/>
      <c r="U50" s="42"/>
      <c r="V50" s="88">
        <v>0</v>
      </c>
      <c r="W50" s="88"/>
    </row>
    <row r="51" spans="1:23" ht="39.950000000000003" customHeight="1" x14ac:dyDescent="0.25">
      <c r="A51" s="49" t="s">
        <v>765</v>
      </c>
      <c r="B51" s="49" t="s">
        <v>80</v>
      </c>
      <c r="C51" s="49"/>
      <c r="D51" s="32">
        <f t="shared" si="3"/>
        <v>0</v>
      </c>
      <c r="E51" s="42"/>
      <c r="F51" s="37">
        <f t="shared" si="11"/>
        <v>1</v>
      </c>
      <c r="G51" s="42"/>
      <c r="H51" s="45"/>
      <c r="I51" s="86">
        <f t="shared" si="12"/>
        <v>0</v>
      </c>
      <c r="J51" s="48"/>
      <c r="K51" s="87">
        <f t="shared" si="13"/>
        <v>0</v>
      </c>
      <c r="L51" s="42"/>
      <c r="M51" s="42"/>
      <c r="N51" s="45"/>
      <c r="O51" s="88">
        <f t="shared" si="24"/>
        <v>0</v>
      </c>
      <c r="P51" s="45"/>
      <c r="Q51" s="42"/>
      <c r="R51" s="42"/>
      <c r="S51" s="45"/>
      <c r="T51" s="45"/>
      <c r="U51" s="42"/>
      <c r="V51" s="88">
        <v>0</v>
      </c>
      <c r="W51" s="88"/>
    </row>
    <row r="52" spans="1:23" ht="39.950000000000003" customHeight="1" x14ac:dyDescent="0.25">
      <c r="A52" s="49" t="s">
        <v>766</v>
      </c>
      <c r="B52" s="49" t="s">
        <v>80</v>
      </c>
      <c r="C52" s="49"/>
      <c r="D52" s="32">
        <f t="shared" si="3"/>
        <v>0</v>
      </c>
      <c r="E52" s="42"/>
      <c r="F52" s="37">
        <f t="shared" si="11"/>
        <v>1</v>
      </c>
      <c r="G52" s="42"/>
      <c r="H52" s="45"/>
      <c r="I52" s="86">
        <f t="shared" si="12"/>
        <v>0</v>
      </c>
      <c r="J52" s="48"/>
      <c r="K52" s="87">
        <f t="shared" si="13"/>
        <v>0</v>
      </c>
      <c r="L52" s="42"/>
      <c r="M52" s="42"/>
      <c r="N52" s="45"/>
      <c r="O52" s="88">
        <f t="shared" si="24"/>
        <v>0</v>
      </c>
      <c r="P52" s="45"/>
      <c r="Q52" s="42"/>
      <c r="R52" s="42"/>
      <c r="S52" s="45"/>
      <c r="T52" s="45"/>
      <c r="U52" s="42"/>
      <c r="V52" s="88">
        <v>0</v>
      </c>
      <c r="W52" s="88"/>
    </row>
    <row r="53" spans="1:23" ht="39.950000000000003" customHeight="1" x14ac:dyDescent="0.25">
      <c r="A53" s="23" t="s">
        <v>174</v>
      </c>
      <c r="B53" s="23" t="s">
        <v>53</v>
      </c>
      <c r="C53" s="23" t="s">
        <v>54</v>
      </c>
      <c r="D53" s="36">
        <v>20</v>
      </c>
      <c r="E53" s="41"/>
      <c r="F53" s="28">
        <f>(AVERAGE(F54:F61)*$D$53)</f>
        <v>20</v>
      </c>
      <c r="G53" s="41"/>
      <c r="H53" s="44"/>
      <c r="I53" s="28">
        <f>(AVERAGE(I54:I61)*$D$53)</f>
        <v>0</v>
      </c>
      <c r="J53" s="47"/>
      <c r="K53" s="28">
        <f>(AVERAGE(K54:K61)*$D$53)</f>
        <v>0</v>
      </c>
      <c r="L53" s="41"/>
      <c r="M53" s="41"/>
      <c r="N53" s="44"/>
      <c r="O53" s="28">
        <f>AVERAGE(O54:O61)</f>
        <v>0</v>
      </c>
      <c r="P53" s="44"/>
      <c r="Q53" s="41"/>
      <c r="R53" s="41"/>
      <c r="S53" s="44"/>
      <c r="T53" s="44"/>
      <c r="U53" s="41"/>
      <c r="V53" s="28">
        <f>AVERAGE(V54:V61)</f>
        <v>0</v>
      </c>
      <c r="W53" s="28"/>
    </row>
    <row r="54" spans="1:23" ht="39.950000000000003" customHeight="1" x14ac:dyDescent="0.25">
      <c r="A54" s="49" t="s">
        <v>767</v>
      </c>
      <c r="B54" s="49" t="s">
        <v>80</v>
      </c>
      <c r="C54" s="50"/>
      <c r="D54" s="32">
        <f t="shared" si="3"/>
        <v>0</v>
      </c>
      <c r="E54" s="42"/>
      <c r="F54" s="37">
        <f t="shared" ref="F54:F61" si="25">IF(H54&lt;&gt;0,0,1)</f>
        <v>1</v>
      </c>
      <c r="G54" s="42"/>
      <c r="H54" s="45"/>
      <c r="I54" s="86">
        <f t="shared" ref="I54:I61" si="26">IF(H54&lt;&gt;0,IF(H54&lt;D54,1,0),0)</f>
        <v>0</v>
      </c>
      <c r="J54" s="48"/>
      <c r="K54" s="87">
        <f t="shared" ref="K54:K61" si="27">IF(J54&lt;&gt;0,IF(J54&lt;2017,1,0),0)</f>
        <v>0</v>
      </c>
      <c r="L54" s="42"/>
      <c r="M54" s="42"/>
      <c r="N54" s="45"/>
      <c r="O54" s="88">
        <f t="shared" ref="O54:O61" si="28">IF(N54&lt;&gt;0,IF(N54+H54&gt;3*D54,0,IF(N54+H54&gt;D54*2.5,25,IF(N54+H54&gt;D54*2,50,IF(N54+H54&gt;D54*1.5,75,100)))),0)</f>
        <v>0</v>
      </c>
      <c r="P54" s="45"/>
      <c r="Q54" s="42"/>
      <c r="R54" s="42"/>
      <c r="S54" s="45"/>
      <c r="T54" s="45"/>
      <c r="U54" s="42"/>
      <c r="V54" s="88">
        <v>0</v>
      </c>
      <c r="W54" s="88"/>
    </row>
    <row r="55" spans="1:23" ht="39.950000000000003" customHeight="1" x14ac:dyDescent="0.25">
      <c r="A55" s="49" t="s">
        <v>768</v>
      </c>
      <c r="B55" s="49" t="s">
        <v>80</v>
      </c>
      <c r="C55" s="50"/>
      <c r="D55" s="32">
        <f t="shared" si="3"/>
        <v>0</v>
      </c>
      <c r="E55" s="42"/>
      <c r="F55" s="37">
        <f t="shared" si="25"/>
        <v>1</v>
      </c>
      <c r="G55" s="42"/>
      <c r="H55" s="45"/>
      <c r="I55" s="86">
        <f t="shared" si="26"/>
        <v>0</v>
      </c>
      <c r="J55" s="48"/>
      <c r="K55" s="87">
        <f t="shared" si="27"/>
        <v>0</v>
      </c>
      <c r="L55" s="42"/>
      <c r="M55" s="42"/>
      <c r="N55" s="45"/>
      <c r="O55" s="88">
        <f t="shared" si="28"/>
        <v>0</v>
      </c>
      <c r="P55" s="45"/>
      <c r="Q55" s="42"/>
      <c r="R55" s="42"/>
      <c r="S55" s="45"/>
      <c r="T55" s="45"/>
      <c r="U55" s="42"/>
      <c r="V55" s="88">
        <v>0</v>
      </c>
      <c r="W55" s="88"/>
    </row>
    <row r="56" spans="1:23" ht="39.950000000000003" customHeight="1" x14ac:dyDescent="0.25">
      <c r="A56" s="49" t="s">
        <v>769</v>
      </c>
      <c r="B56" s="49" t="s">
        <v>80</v>
      </c>
      <c r="C56" s="50"/>
      <c r="D56" s="32">
        <f t="shared" si="3"/>
        <v>0</v>
      </c>
      <c r="E56" s="42"/>
      <c r="F56" s="37">
        <f t="shared" si="25"/>
        <v>1</v>
      </c>
      <c r="G56" s="42"/>
      <c r="H56" s="45"/>
      <c r="I56" s="86">
        <f t="shared" si="26"/>
        <v>0</v>
      </c>
      <c r="J56" s="48"/>
      <c r="K56" s="87">
        <f t="shared" si="27"/>
        <v>0</v>
      </c>
      <c r="L56" s="42"/>
      <c r="M56" s="42"/>
      <c r="N56" s="45"/>
      <c r="O56" s="88">
        <f t="shared" si="28"/>
        <v>0</v>
      </c>
      <c r="P56" s="45"/>
      <c r="Q56" s="42"/>
      <c r="R56" s="42"/>
      <c r="S56" s="45"/>
      <c r="T56" s="45"/>
      <c r="U56" s="42"/>
      <c r="V56" s="88">
        <v>0</v>
      </c>
      <c r="W56" s="88"/>
    </row>
    <row r="57" spans="1:23" ht="39.950000000000003" customHeight="1" x14ac:dyDescent="0.25">
      <c r="A57" s="49" t="s">
        <v>770</v>
      </c>
      <c r="B57" s="49" t="s">
        <v>80</v>
      </c>
      <c r="C57" s="50"/>
      <c r="D57" s="32">
        <f t="shared" ref="D57:D58" si="29">IF(B57="I",$F$2,IF(B57="G/2",$F$2/2,IF(B57="G/5",$F$2/5,IF(B57="G/10",$F$2/10,1))))</f>
        <v>0</v>
      </c>
      <c r="E57" s="42"/>
      <c r="F57" s="37">
        <f t="shared" si="25"/>
        <v>1</v>
      </c>
      <c r="G57" s="42"/>
      <c r="H57" s="45"/>
      <c r="I57" s="86">
        <f t="shared" si="26"/>
        <v>0</v>
      </c>
      <c r="J57" s="48"/>
      <c r="K57" s="87">
        <f t="shared" ref="K57:K58" si="30">IF(J57&lt;&gt;0,IF(J57&lt;2017,1,0),0)</f>
        <v>0</v>
      </c>
      <c r="L57" s="42"/>
      <c r="M57" s="42"/>
      <c r="N57" s="45"/>
      <c r="O57" s="88">
        <f t="shared" ref="O57:O58" si="31">IF(N57&lt;&gt;0,IF(N57+H57&gt;3*D57,0,IF(N57+H57&gt;D57*2.5,25,IF(N57+H57&gt;D57*2,50,IF(N57+H57&gt;D57*1.5,75,100)))),0)</f>
        <v>0</v>
      </c>
      <c r="P57" s="45"/>
      <c r="Q57" s="42"/>
      <c r="R57" s="42"/>
      <c r="S57" s="45"/>
      <c r="T57" s="45"/>
      <c r="U57" s="42"/>
      <c r="V57" s="88">
        <v>0</v>
      </c>
      <c r="W57" s="88"/>
    </row>
    <row r="58" spans="1:23" ht="39.950000000000003" customHeight="1" x14ac:dyDescent="0.25">
      <c r="A58" s="49" t="s">
        <v>771</v>
      </c>
      <c r="B58" s="49" t="s">
        <v>80</v>
      </c>
      <c r="C58" s="50"/>
      <c r="D58" s="32">
        <f t="shared" si="29"/>
        <v>0</v>
      </c>
      <c r="E58" s="42"/>
      <c r="F58" s="37">
        <f t="shared" si="25"/>
        <v>1</v>
      </c>
      <c r="G58" s="42"/>
      <c r="H58" s="45"/>
      <c r="I58" s="86">
        <f t="shared" si="26"/>
        <v>0</v>
      </c>
      <c r="J58" s="48"/>
      <c r="K58" s="87">
        <f t="shared" si="30"/>
        <v>0</v>
      </c>
      <c r="L58" s="42"/>
      <c r="M58" s="42"/>
      <c r="N58" s="45"/>
      <c r="O58" s="88">
        <f t="shared" si="31"/>
        <v>0</v>
      </c>
      <c r="P58" s="45"/>
      <c r="Q58" s="42"/>
      <c r="R58" s="42"/>
      <c r="S58" s="45"/>
      <c r="T58" s="45"/>
      <c r="U58" s="42"/>
      <c r="V58" s="88">
        <v>0</v>
      </c>
      <c r="W58" s="88"/>
    </row>
    <row r="59" spans="1:23" ht="39.950000000000003" customHeight="1" x14ac:dyDescent="0.25">
      <c r="A59" s="49" t="s">
        <v>772</v>
      </c>
      <c r="B59" s="49" t="s">
        <v>80</v>
      </c>
      <c r="C59" s="50"/>
      <c r="D59" s="32">
        <f t="shared" si="3"/>
        <v>0</v>
      </c>
      <c r="E59" s="42"/>
      <c r="F59" s="37">
        <f t="shared" si="25"/>
        <v>1</v>
      </c>
      <c r="G59" s="42"/>
      <c r="H59" s="45"/>
      <c r="I59" s="86">
        <f t="shared" si="26"/>
        <v>0</v>
      </c>
      <c r="J59" s="48"/>
      <c r="K59" s="87">
        <f t="shared" si="27"/>
        <v>0</v>
      </c>
      <c r="L59" s="42"/>
      <c r="M59" s="42"/>
      <c r="N59" s="45"/>
      <c r="O59" s="88">
        <f t="shared" si="28"/>
        <v>0</v>
      </c>
      <c r="P59" s="45"/>
      <c r="Q59" s="42"/>
      <c r="R59" s="42"/>
      <c r="S59" s="45"/>
      <c r="T59" s="45"/>
      <c r="U59" s="42"/>
      <c r="V59" s="88">
        <v>0</v>
      </c>
      <c r="W59" s="88"/>
    </row>
    <row r="60" spans="1:23" ht="39.950000000000003" customHeight="1" x14ac:dyDescent="0.25">
      <c r="A60" s="49" t="s">
        <v>773</v>
      </c>
      <c r="B60" s="49" t="s">
        <v>80</v>
      </c>
      <c r="C60" s="50" t="s">
        <v>774</v>
      </c>
      <c r="D60" s="32">
        <f t="shared" si="3"/>
        <v>0</v>
      </c>
      <c r="E60" s="42"/>
      <c r="F60" s="37">
        <f t="shared" si="25"/>
        <v>1</v>
      </c>
      <c r="G60" s="42"/>
      <c r="H60" s="45"/>
      <c r="I60" s="86">
        <f t="shared" si="26"/>
        <v>0</v>
      </c>
      <c r="J60" s="48"/>
      <c r="K60" s="87">
        <f t="shared" si="27"/>
        <v>0</v>
      </c>
      <c r="L60" s="42"/>
      <c r="M60" s="42"/>
      <c r="N60" s="45"/>
      <c r="O60" s="88">
        <f t="shared" si="28"/>
        <v>0</v>
      </c>
      <c r="P60" s="45"/>
      <c r="Q60" s="42"/>
      <c r="R60" s="42"/>
      <c r="S60" s="45"/>
      <c r="T60" s="45"/>
      <c r="U60" s="42"/>
      <c r="V60" s="88">
        <v>0</v>
      </c>
      <c r="W60" s="88"/>
    </row>
    <row r="61" spans="1:23" ht="39.950000000000003" customHeight="1" x14ac:dyDescent="0.25">
      <c r="A61" s="49" t="s">
        <v>775</v>
      </c>
      <c r="B61" s="49" t="s">
        <v>80</v>
      </c>
      <c r="C61" s="50"/>
      <c r="D61" s="32">
        <f t="shared" si="3"/>
        <v>0</v>
      </c>
      <c r="E61" s="42"/>
      <c r="F61" s="37">
        <f t="shared" si="25"/>
        <v>1</v>
      </c>
      <c r="G61" s="42"/>
      <c r="H61" s="45"/>
      <c r="I61" s="86">
        <f t="shared" si="26"/>
        <v>0</v>
      </c>
      <c r="J61" s="48"/>
      <c r="K61" s="87">
        <f t="shared" si="27"/>
        <v>0</v>
      </c>
      <c r="L61" s="42"/>
      <c r="M61" s="42"/>
      <c r="N61" s="45"/>
      <c r="O61" s="88">
        <f t="shared" si="28"/>
        <v>0</v>
      </c>
      <c r="P61" s="45"/>
      <c r="Q61" s="42"/>
      <c r="R61" s="42"/>
      <c r="S61" s="45"/>
      <c r="T61" s="45"/>
      <c r="U61" s="42"/>
      <c r="V61" s="88">
        <v>0</v>
      </c>
      <c r="W61" s="88"/>
    </row>
    <row r="62" spans="1:23" ht="39.950000000000003" customHeight="1" x14ac:dyDescent="0.25">
      <c r="A62" s="23" t="s">
        <v>64</v>
      </c>
      <c r="B62" s="23" t="s">
        <v>53</v>
      </c>
      <c r="C62" s="23" t="s">
        <v>54</v>
      </c>
      <c r="D62" s="36">
        <v>15</v>
      </c>
      <c r="E62" s="41"/>
      <c r="F62" s="28">
        <f>(AVERAGE(F63:F63)*$D$62)</f>
        <v>15</v>
      </c>
      <c r="G62" s="41"/>
      <c r="H62" s="44"/>
      <c r="I62" s="28">
        <f>(AVERAGE(I63:I63)*$D$62)</f>
        <v>0</v>
      </c>
      <c r="J62" s="47"/>
      <c r="K62" s="28">
        <f>(AVERAGE(K63:K63)*$D$62)</f>
        <v>0</v>
      </c>
      <c r="L62" s="41"/>
      <c r="M62" s="41"/>
      <c r="N62" s="44"/>
      <c r="O62" s="28">
        <f>AVERAGE(O63:O63)</f>
        <v>0</v>
      </c>
      <c r="P62" s="44"/>
      <c r="Q62" s="41"/>
      <c r="R62" s="41"/>
      <c r="S62" s="44"/>
      <c r="T62" s="44"/>
      <c r="U62" s="41"/>
      <c r="V62" s="28">
        <f>AVERAGE(V63:V63)</f>
        <v>0</v>
      </c>
      <c r="W62" s="28"/>
    </row>
    <row r="63" spans="1:23" ht="39.950000000000003" customHeight="1" x14ac:dyDescent="0.25">
      <c r="A63" s="49" t="s">
        <v>776</v>
      </c>
      <c r="B63" s="49" t="s">
        <v>56</v>
      </c>
      <c r="C63" s="50"/>
      <c r="D63" s="32">
        <f t="shared" si="3"/>
        <v>1</v>
      </c>
      <c r="E63" s="42"/>
      <c r="F63" s="37">
        <f>IF(H63&lt;&gt;0,0,1)</f>
        <v>1</v>
      </c>
      <c r="G63" s="42"/>
      <c r="H63" s="45"/>
      <c r="I63" s="86">
        <f>IF(H63&lt;&gt;0,IF(H63&lt;D63,1,0),0)</f>
        <v>0</v>
      </c>
      <c r="J63" s="48"/>
      <c r="K63" s="87">
        <f t="shared" ref="K63" si="32">IF(J63&lt;&gt;0,IF(J63&lt;2017,1,0),0)</f>
        <v>0</v>
      </c>
      <c r="L63" s="42"/>
      <c r="M63" s="42"/>
      <c r="N63" s="45"/>
      <c r="O63" s="88">
        <f t="shared" ref="O63" si="33">IF(N63&lt;&gt;0,IF(N63+H63&gt;3*D63,0,IF(N63+H63&gt;D63*2.5,25,IF(N63+H63&gt;D63*2,50,IF(N63+H63&gt;D63*1.5,75,100)))),0)</f>
        <v>0</v>
      </c>
      <c r="P63" s="45"/>
      <c r="Q63" s="42"/>
      <c r="R63" s="42"/>
      <c r="S63" s="45"/>
      <c r="T63" s="45"/>
      <c r="U63" s="42"/>
      <c r="V63" s="88">
        <v>0</v>
      </c>
      <c r="W63" s="88"/>
    </row>
    <row r="64" spans="1:23" x14ac:dyDescent="0.25">
      <c r="E64" s="93"/>
      <c r="G64" s="93"/>
      <c r="H64" s="94"/>
      <c r="J64" s="95"/>
      <c r="L64" s="93"/>
      <c r="M64" s="93"/>
      <c r="N64" s="94"/>
      <c r="P64" s="94"/>
      <c r="Q64" s="93"/>
      <c r="R64" s="93"/>
      <c r="S64" s="94"/>
      <c r="T64" s="94"/>
      <c r="U64" s="93"/>
    </row>
  </sheetData>
  <sheetProtection algorithmName="SHA-512" hashValue="kvDmI8nsE7Je+VZ2TzaI1JQfJaTUDObYDwp85ydAsfpQwPh76wEOtYcidzXlmy+KPAue9/LoFS4KXvBUMas8Cg==" saltValue="nqmXCTsXK9AIqUHmGlbf1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51819E-9F85-4881-8085-955331F5B771}">
          <x14:formula1>
            <xm:f>lista!$A$2:$A$6</xm:f>
          </x14:formula1>
          <xm:sqref>V17:V22 V24:V52 V63 V11:V15 V54:V61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FD51-7215-4408-85A0-1A6DCD8E932E}">
  <dimension ref="A1:W102"/>
  <sheetViews>
    <sheetView showGridLines="0" zoomScaleNormal="100" zoomScaleSheetLayoutView="100" workbookViewId="0">
      <pane ySplit="8" topLeftCell="A9" activePane="bottomLeft" state="frozen"/>
      <selection pane="bottomLeft" activeCell="E11" sqref="E11:E101"/>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777</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SUM(P9:P101)</f>
        <v>0</v>
      </c>
      <c r="S6" s="75"/>
      <c r="T6" s="78">
        <f>SUM(T9:T101)</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778</v>
      </c>
      <c r="B9" s="133"/>
      <c r="C9" s="133"/>
      <c r="D9" s="39">
        <f>+D10+D41+D59+D100</f>
        <v>100</v>
      </c>
      <c r="E9" s="40"/>
      <c r="F9" s="27">
        <f>+F10+F41+F59+F100</f>
        <v>100</v>
      </c>
      <c r="G9" s="40"/>
      <c r="H9" s="43"/>
      <c r="I9" s="27">
        <f>+I10+I41+I59+I100</f>
        <v>0</v>
      </c>
      <c r="J9" s="46"/>
      <c r="K9" s="27">
        <f>+K10+K41+K59+K100</f>
        <v>0</v>
      </c>
      <c r="L9" s="40"/>
      <c r="M9" s="40"/>
      <c r="N9" s="43"/>
      <c r="O9" s="27">
        <f>AVERAGE(O10,O41,O59,O100)</f>
        <v>0</v>
      </c>
      <c r="P9" s="43"/>
      <c r="Q9" s="40"/>
      <c r="R9" s="40"/>
      <c r="S9" s="43"/>
      <c r="T9" s="43"/>
      <c r="U9" s="40"/>
      <c r="V9" s="27">
        <f>AVERAGE(V10,V41,V59,V100)</f>
        <v>0</v>
      </c>
      <c r="W9" s="27"/>
    </row>
    <row r="10" spans="1:23" ht="39.950000000000003" customHeight="1" x14ac:dyDescent="0.25">
      <c r="A10" s="23" t="s">
        <v>52</v>
      </c>
      <c r="B10" s="23" t="s">
        <v>53</v>
      </c>
      <c r="C10" s="23" t="s">
        <v>54</v>
      </c>
      <c r="D10" s="36">
        <f>40*100/80</f>
        <v>50</v>
      </c>
      <c r="E10" s="41"/>
      <c r="F10" s="28">
        <f>(AVERAGE(F11:F40)*$D$10)</f>
        <v>50</v>
      </c>
      <c r="G10" s="41"/>
      <c r="H10" s="44"/>
      <c r="I10" s="28">
        <f>(AVERAGE(I11:I40)*$D$10)</f>
        <v>0</v>
      </c>
      <c r="J10" s="47"/>
      <c r="K10" s="28">
        <f>(AVERAGE(K11:K40)*$D$10)</f>
        <v>0</v>
      </c>
      <c r="L10" s="41"/>
      <c r="M10" s="41"/>
      <c r="N10" s="44"/>
      <c r="O10" s="28">
        <f>AVERAGE(O11:O40)</f>
        <v>0</v>
      </c>
      <c r="P10" s="44"/>
      <c r="Q10" s="41"/>
      <c r="R10" s="41"/>
      <c r="S10" s="44"/>
      <c r="T10" s="44"/>
      <c r="U10" s="41"/>
      <c r="V10" s="28">
        <f>AVERAGE(V11:V40)</f>
        <v>0</v>
      </c>
      <c r="W10" s="28"/>
    </row>
    <row r="11" spans="1:23" ht="39.950000000000003" customHeight="1" x14ac:dyDescent="0.25">
      <c r="A11" s="49" t="s">
        <v>779</v>
      </c>
      <c r="B11" s="49" t="s">
        <v>128</v>
      </c>
      <c r="C11" s="49" t="s">
        <v>780</v>
      </c>
      <c r="D11" s="32">
        <f>IF(B11="I",$F$2,IF(B11="G/2",$F$2/2,IF(B11="G/5",$F$2/5,IF(B11="G/10",$F$2/10,1))))</f>
        <v>0</v>
      </c>
      <c r="E11" s="42"/>
      <c r="F11" s="37">
        <f t="shared" ref="F11:F40" si="0">IF(H11&lt;&gt;0,0,1)</f>
        <v>1</v>
      </c>
      <c r="G11" s="42"/>
      <c r="H11" s="45"/>
      <c r="I11" s="86">
        <f t="shared" ref="I11:I40" si="1">IF(H11&lt;&gt;0,IF(H11&lt;D11,1,0),0)</f>
        <v>0</v>
      </c>
      <c r="J11" s="48"/>
      <c r="K11" s="87">
        <f t="shared" ref="K11:K40"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781</v>
      </c>
      <c r="B12" s="49" t="s">
        <v>56</v>
      </c>
      <c r="C12" s="49"/>
      <c r="D12" s="32">
        <f t="shared" ref="D12:D29" si="3">IF(B12="I",$F$2,IF(B12="G/2",$F$2/2,IF(B12="G/5",$F$2/5,IF(B12="G/10",$F$2/10,1))))</f>
        <v>1</v>
      </c>
      <c r="E12" s="42"/>
      <c r="F12" s="37">
        <f t="shared" ref="F12:F33" si="4">IF(H12&lt;&gt;0,0,1)</f>
        <v>1</v>
      </c>
      <c r="G12" s="42"/>
      <c r="H12" s="45"/>
      <c r="I12" s="86">
        <f t="shared" ref="I12:I33" si="5">IF(H12&lt;&gt;0,IF(H12&lt;D12,1,0),0)</f>
        <v>0</v>
      </c>
      <c r="J12" s="48"/>
      <c r="K12" s="87">
        <f t="shared" si="2"/>
        <v>0</v>
      </c>
      <c r="L12" s="42"/>
      <c r="M12" s="42"/>
      <c r="N12" s="45"/>
      <c r="O12" s="88">
        <f t="shared" ref="O12:O29" si="6">IF(N12&lt;&gt;0,IF(N12+H12&gt;3*D12,0,IF(N12+H12&gt;D12*2.5,25,IF(N12+H12&gt;D12*2,50,IF(N12+H12&gt;D12*1.5,75,100)))),0)</f>
        <v>0</v>
      </c>
      <c r="P12" s="45"/>
      <c r="Q12" s="42"/>
      <c r="R12" s="42"/>
      <c r="S12" s="45"/>
      <c r="T12" s="45"/>
      <c r="U12" s="42"/>
      <c r="V12" s="88">
        <v>0</v>
      </c>
      <c r="W12" s="88"/>
    </row>
    <row r="13" spans="1:23" ht="39.950000000000003" customHeight="1" x14ac:dyDescent="0.25">
      <c r="A13" s="49" t="s">
        <v>622</v>
      </c>
      <c r="B13" s="49" t="s">
        <v>56</v>
      </c>
      <c r="C13" s="49" t="s">
        <v>782</v>
      </c>
      <c r="D13" s="32">
        <f>IF(B13="I",$F$2,IF(B13="G/2",$F$2/2,IF(B13="G/5",$F$2/5,IF(B13="G/10",$F$2/10,1))))</f>
        <v>1</v>
      </c>
      <c r="E13" s="42"/>
      <c r="F13" s="37">
        <f t="shared" si="4"/>
        <v>1</v>
      </c>
      <c r="G13" s="42"/>
      <c r="H13" s="45"/>
      <c r="I13" s="86">
        <f t="shared" si="5"/>
        <v>0</v>
      </c>
      <c r="J13" s="48"/>
      <c r="K13" s="87">
        <f t="shared" si="2"/>
        <v>0</v>
      </c>
      <c r="L13" s="42"/>
      <c r="M13" s="42"/>
      <c r="N13" s="45"/>
      <c r="O13" s="88">
        <f>IF(N13&lt;&gt;0,IF(N13+H13&gt;3*D13,0,IF(N13+H13&gt;D13*2.5,25,IF(N13+H13&gt;D13*2,50,IF(N13+H13&gt;D13*1.5,75,100)))),0)</f>
        <v>0</v>
      </c>
      <c r="P13" s="45"/>
      <c r="Q13" s="42"/>
      <c r="R13" s="42"/>
      <c r="S13" s="45"/>
      <c r="T13" s="45"/>
      <c r="U13" s="42"/>
      <c r="V13" s="88">
        <v>0</v>
      </c>
      <c r="W13" s="88"/>
    </row>
    <row r="14" spans="1:23" ht="39.950000000000003" customHeight="1" x14ac:dyDescent="0.25">
      <c r="A14" s="49" t="s">
        <v>783</v>
      </c>
      <c r="B14" s="49" t="s">
        <v>56</v>
      </c>
      <c r="C14" s="49" t="s">
        <v>784</v>
      </c>
      <c r="D14" s="32">
        <f t="shared" ref="D14:D15" si="7">IF(B14="I",$F$2,IF(B14="G/2",$F$2/2,IF(B14="G/5",$F$2/5,IF(B14="G/10",$F$2/10,1))))</f>
        <v>1</v>
      </c>
      <c r="E14" s="42"/>
      <c r="F14" s="37">
        <f t="shared" si="4"/>
        <v>1</v>
      </c>
      <c r="G14" s="42"/>
      <c r="H14" s="45"/>
      <c r="I14" s="86">
        <f t="shared" si="5"/>
        <v>0</v>
      </c>
      <c r="J14" s="48"/>
      <c r="K14" s="87">
        <f t="shared" si="2"/>
        <v>0</v>
      </c>
      <c r="L14" s="42"/>
      <c r="M14" s="42"/>
      <c r="N14" s="45"/>
      <c r="O14" s="88">
        <f t="shared" ref="O14:O15" si="8">IF(N14&lt;&gt;0,IF(N14+H14&gt;3*D14,0,IF(N14+H14&gt;D14*2.5,25,IF(N14+H14&gt;D14*2,50,IF(N14+H14&gt;D14*1.5,75,100)))),0)</f>
        <v>0</v>
      </c>
      <c r="P14" s="45"/>
      <c r="Q14" s="42"/>
      <c r="R14" s="42"/>
      <c r="S14" s="45"/>
      <c r="T14" s="45"/>
      <c r="U14" s="42"/>
      <c r="V14" s="88">
        <v>0</v>
      </c>
      <c r="W14" s="88"/>
    </row>
    <row r="15" spans="1:23" ht="39.950000000000003" customHeight="1" x14ac:dyDescent="0.25">
      <c r="A15" s="49" t="s">
        <v>785</v>
      </c>
      <c r="B15" s="49" t="s">
        <v>56</v>
      </c>
      <c r="C15" s="49" t="s">
        <v>786</v>
      </c>
      <c r="D15" s="32">
        <f t="shared" si="7"/>
        <v>1</v>
      </c>
      <c r="E15" s="42"/>
      <c r="F15" s="37">
        <f t="shared" si="4"/>
        <v>1</v>
      </c>
      <c r="G15" s="42"/>
      <c r="H15" s="45"/>
      <c r="I15" s="86">
        <f t="shared" si="5"/>
        <v>0</v>
      </c>
      <c r="J15" s="48"/>
      <c r="K15" s="87">
        <f t="shared" si="2"/>
        <v>0</v>
      </c>
      <c r="L15" s="42"/>
      <c r="M15" s="42"/>
      <c r="N15" s="45"/>
      <c r="O15" s="88">
        <f t="shared" si="8"/>
        <v>0</v>
      </c>
      <c r="P15" s="45"/>
      <c r="Q15" s="42"/>
      <c r="R15" s="42"/>
      <c r="S15" s="45"/>
      <c r="T15" s="45"/>
      <c r="U15" s="42"/>
      <c r="V15" s="88">
        <v>0</v>
      </c>
      <c r="W15" s="88"/>
    </row>
    <row r="16" spans="1:23" ht="39.950000000000003" customHeight="1" x14ac:dyDescent="0.25">
      <c r="A16" s="49" t="s">
        <v>787</v>
      </c>
      <c r="B16" s="49" t="s">
        <v>56</v>
      </c>
      <c r="C16" s="49"/>
      <c r="D16" s="32">
        <f>IF(B16="I",$F$2,IF(B16="G/2",$F$2/2,IF(B16="G/5",$F$2/5,IF(B16="G/10",$F$2/10,1))))</f>
        <v>1</v>
      </c>
      <c r="E16" s="42"/>
      <c r="F16" s="37">
        <f t="shared" si="4"/>
        <v>1</v>
      </c>
      <c r="G16" s="42"/>
      <c r="H16" s="45"/>
      <c r="I16" s="86">
        <f t="shared" si="5"/>
        <v>0</v>
      </c>
      <c r="J16" s="48"/>
      <c r="K16" s="87">
        <f t="shared" si="2"/>
        <v>0</v>
      </c>
      <c r="L16" s="42"/>
      <c r="M16" s="42"/>
      <c r="N16" s="45"/>
      <c r="O16" s="88">
        <f>IF(N16&lt;&gt;0,IF(N16+H16&gt;3*D16,0,IF(N16+H16&gt;D16*2.5,25,IF(N16+H16&gt;D16*2,50,IF(N16+H16&gt;D16*1.5,75,100)))),0)</f>
        <v>0</v>
      </c>
      <c r="P16" s="45"/>
      <c r="Q16" s="42"/>
      <c r="R16" s="42"/>
      <c r="S16" s="45"/>
      <c r="T16" s="45"/>
      <c r="U16" s="42"/>
      <c r="V16" s="88">
        <v>0</v>
      </c>
      <c r="W16" s="88"/>
    </row>
    <row r="17" spans="1:23" ht="39.950000000000003" customHeight="1" x14ac:dyDescent="0.25">
      <c r="A17" s="49" t="s">
        <v>788</v>
      </c>
      <c r="B17" s="49" t="s">
        <v>56</v>
      </c>
      <c r="C17" s="49" t="s">
        <v>789</v>
      </c>
      <c r="D17" s="32">
        <f t="shared" ref="D17:D18" si="9">IF(B17="I",$F$2,IF(B17="G/2",$F$2/2,IF(B17="G/5",$F$2/5,IF(B17="G/10",$F$2/10,1))))</f>
        <v>1</v>
      </c>
      <c r="E17" s="42"/>
      <c r="F17" s="37">
        <f t="shared" si="4"/>
        <v>1</v>
      </c>
      <c r="G17" s="42"/>
      <c r="H17" s="45"/>
      <c r="I17" s="86">
        <f t="shared" si="5"/>
        <v>0</v>
      </c>
      <c r="J17" s="48"/>
      <c r="K17" s="87">
        <f t="shared" si="2"/>
        <v>0</v>
      </c>
      <c r="L17" s="42"/>
      <c r="M17" s="42"/>
      <c r="N17" s="45"/>
      <c r="O17" s="88">
        <f t="shared" ref="O17:O18" si="10">IF(N17&lt;&gt;0,IF(N17+H17&gt;3*D17,0,IF(N17+H17&gt;D17*2.5,25,IF(N17+H17&gt;D17*2,50,IF(N17+H17&gt;D17*1.5,75,100)))),0)</f>
        <v>0</v>
      </c>
      <c r="P17" s="45"/>
      <c r="Q17" s="42"/>
      <c r="R17" s="42"/>
      <c r="S17" s="45"/>
      <c r="T17" s="45"/>
      <c r="U17" s="42"/>
      <c r="V17" s="88">
        <v>0</v>
      </c>
      <c r="W17" s="88"/>
    </row>
    <row r="18" spans="1:23" ht="39.950000000000003" customHeight="1" x14ac:dyDescent="0.25">
      <c r="A18" s="49" t="s">
        <v>790</v>
      </c>
      <c r="B18" s="49" t="s">
        <v>128</v>
      </c>
      <c r="C18" s="49" t="s">
        <v>791</v>
      </c>
      <c r="D18" s="32">
        <f t="shared" si="9"/>
        <v>0</v>
      </c>
      <c r="E18" s="42"/>
      <c r="F18" s="37">
        <f t="shared" si="4"/>
        <v>1</v>
      </c>
      <c r="G18" s="42"/>
      <c r="H18" s="45"/>
      <c r="I18" s="86">
        <f t="shared" si="5"/>
        <v>0</v>
      </c>
      <c r="J18" s="48"/>
      <c r="K18" s="87">
        <f t="shared" si="2"/>
        <v>0</v>
      </c>
      <c r="L18" s="42"/>
      <c r="M18" s="42"/>
      <c r="N18" s="45"/>
      <c r="O18" s="88">
        <f t="shared" si="10"/>
        <v>0</v>
      </c>
      <c r="P18" s="45"/>
      <c r="Q18" s="42"/>
      <c r="R18" s="42"/>
      <c r="S18" s="45"/>
      <c r="T18" s="45"/>
      <c r="U18" s="42"/>
      <c r="V18" s="88">
        <v>0</v>
      </c>
      <c r="W18" s="88"/>
    </row>
    <row r="19" spans="1:23" ht="39.950000000000003" customHeight="1" x14ac:dyDescent="0.25">
      <c r="A19" s="49" t="s">
        <v>792</v>
      </c>
      <c r="B19" s="49" t="s">
        <v>128</v>
      </c>
      <c r="C19" s="49" t="s">
        <v>793</v>
      </c>
      <c r="D19" s="32">
        <f t="shared" ref="D19" si="11">IF(B19="I",$F$2,IF(B19="G/2",$F$2/2,IF(B19="G/5",$F$2/5,IF(B19="G/10",$F$2/10,1))))</f>
        <v>0</v>
      </c>
      <c r="E19" s="42"/>
      <c r="F19" s="37">
        <f t="shared" ref="F19:F28" si="12">IF(H19&lt;&gt;0,0,1)</f>
        <v>1</v>
      </c>
      <c r="G19" s="42"/>
      <c r="H19" s="45"/>
      <c r="I19" s="86">
        <f t="shared" ref="I19:I28" si="13">IF(H19&lt;&gt;0,IF(H19&lt;D19,1,0),0)</f>
        <v>0</v>
      </c>
      <c r="J19" s="48"/>
      <c r="K19" s="87">
        <f t="shared" si="2"/>
        <v>0</v>
      </c>
      <c r="L19" s="42"/>
      <c r="M19" s="42"/>
      <c r="N19" s="45"/>
      <c r="O19" s="88">
        <f t="shared" ref="O19" si="14">IF(N19&lt;&gt;0,IF(N19+H19&gt;3*D19,0,IF(N19+H19&gt;D19*2.5,25,IF(N19+H19&gt;D19*2,50,IF(N19+H19&gt;D19*1.5,75,100)))),0)</f>
        <v>0</v>
      </c>
      <c r="P19" s="45"/>
      <c r="Q19" s="42"/>
      <c r="R19" s="42"/>
      <c r="S19" s="45"/>
      <c r="T19" s="45"/>
      <c r="U19" s="42"/>
      <c r="V19" s="88">
        <v>0</v>
      </c>
      <c r="W19" s="88"/>
    </row>
    <row r="20" spans="1:23" ht="39.950000000000003" customHeight="1" x14ac:dyDescent="0.25">
      <c r="A20" s="49" t="s">
        <v>794</v>
      </c>
      <c r="B20" s="49" t="s">
        <v>128</v>
      </c>
      <c r="C20" s="49"/>
      <c r="D20" s="32">
        <f>IF(B20="I",$F$2,IF(B20="G/2",$F$2/2,IF(B20="G/5",$F$2/5,IF(B20="G/10",$F$2/10,1))))</f>
        <v>0</v>
      </c>
      <c r="E20" s="42"/>
      <c r="F20" s="37">
        <f t="shared" si="12"/>
        <v>1</v>
      </c>
      <c r="G20" s="42"/>
      <c r="H20" s="45"/>
      <c r="I20" s="86">
        <f t="shared" si="13"/>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738</v>
      </c>
      <c r="B21" s="49" t="s">
        <v>56</v>
      </c>
      <c r="C21" s="49"/>
      <c r="D21" s="32">
        <f t="shared" ref="D21:D22" si="15">IF(B21="I",$F$2,IF(B21="G/2",$F$2/2,IF(B21="G/5",$F$2/5,IF(B21="G/10",$F$2/10,1))))</f>
        <v>1</v>
      </c>
      <c r="E21" s="42"/>
      <c r="F21" s="37">
        <f t="shared" si="12"/>
        <v>1</v>
      </c>
      <c r="G21" s="42"/>
      <c r="H21" s="45"/>
      <c r="I21" s="86">
        <f t="shared" si="13"/>
        <v>0</v>
      </c>
      <c r="J21" s="48"/>
      <c r="K21" s="87">
        <f t="shared" si="2"/>
        <v>0</v>
      </c>
      <c r="L21" s="42"/>
      <c r="M21" s="42"/>
      <c r="N21" s="45"/>
      <c r="O21" s="88">
        <f t="shared" ref="O21:O22" si="16">IF(N21&lt;&gt;0,IF(N21+H21&gt;3*D21,0,IF(N21+H21&gt;D21*2.5,25,IF(N21+H21&gt;D21*2,50,IF(N21+H21&gt;D21*1.5,75,100)))),0)</f>
        <v>0</v>
      </c>
      <c r="P21" s="45"/>
      <c r="Q21" s="42"/>
      <c r="R21" s="42"/>
      <c r="S21" s="45"/>
      <c r="T21" s="45"/>
      <c r="U21" s="42"/>
      <c r="V21" s="88">
        <v>0</v>
      </c>
      <c r="W21" s="88"/>
    </row>
    <row r="22" spans="1:23" ht="39.950000000000003" customHeight="1" x14ac:dyDescent="0.25">
      <c r="A22" s="49" t="s">
        <v>795</v>
      </c>
      <c r="B22" s="49" t="s">
        <v>91</v>
      </c>
      <c r="C22" s="49" t="s">
        <v>796</v>
      </c>
      <c r="D22" s="32">
        <f t="shared" si="15"/>
        <v>0</v>
      </c>
      <c r="E22" s="42"/>
      <c r="F22" s="37">
        <f t="shared" si="12"/>
        <v>1</v>
      </c>
      <c r="G22" s="42"/>
      <c r="H22" s="45"/>
      <c r="I22" s="86">
        <f t="shared" si="13"/>
        <v>0</v>
      </c>
      <c r="J22" s="48"/>
      <c r="K22" s="87">
        <f t="shared" si="2"/>
        <v>0</v>
      </c>
      <c r="L22" s="42"/>
      <c r="M22" s="42"/>
      <c r="N22" s="45"/>
      <c r="O22" s="88">
        <f t="shared" si="16"/>
        <v>0</v>
      </c>
      <c r="P22" s="45"/>
      <c r="Q22" s="42"/>
      <c r="R22" s="42"/>
      <c r="S22" s="45"/>
      <c r="T22" s="45"/>
      <c r="U22" s="42"/>
      <c r="V22" s="88">
        <v>0</v>
      </c>
      <c r="W22" s="88"/>
    </row>
    <row r="23" spans="1:23" ht="39.950000000000003" customHeight="1" x14ac:dyDescent="0.25">
      <c r="A23" s="49" t="s">
        <v>797</v>
      </c>
      <c r="B23" s="49" t="s">
        <v>56</v>
      </c>
      <c r="C23" s="49"/>
      <c r="D23" s="32">
        <f>IF(B23="I",$F$2,IF(B23="G/2",$F$2/2,IF(B23="G/5",$F$2/5,IF(B23="G/10",$F$2/10,1))))</f>
        <v>1</v>
      </c>
      <c r="E23" s="42"/>
      <c r="F23" s="37">
        <f t="shared" si="12"/>
        <v>1</v>
      </c>
      <c r="G23" s="42"/>
      <c r="H23" s="45"/>
      <c r="I23" s="86">
        <f t="shared" si="13"/>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798</v>
      </c>
      <c r="B24" s="49" t="s">
        <v>128</v>
      </c>
      <c r="C24" s="49"/>
      <c r="D24" s="32">
        <f t="shared" ref="D24:D25" si="17">IF(B24="I",$F$2,IF(B24="G/2",$F$2/2,IF(B24="G/5",$F$2/5,IF(B24="G/10",$F$2/10,1))))</f>
        <v>0</v>
      </c>
      <c r="E24" s="42"/>
      <c r="F24" s="37">
        <f t="shared" si="12"/>
        <v>1</v>
      </c>
      <c r="G24" s="42"/>
      <c r="H24" s="45"/>
      <c r="I24" s="86">
        <f t="shared" si="13"/>
        <v>0</v>
      </c>
      <c r="J24" s="48"/>
      <c r="K24" s="87">
        <f t="shared" si="2"/>
        <v>0</v>
      </c>
      <c r="L24" s="42"/>
      <c r="M24" s="42"/>
      <c r="N24" s="45"/>
      <c r="O24" s="88">
        <f t="shared" ref="O24:O25" si="18">IF(N24&lt;&gt;0,IF(N24+H24&gt;3*D24,0,IF(N24+H24&gt;D24*2.5,25,IF(N24+H24&gt;D24*2,50,IF(N24+H24&gt;D24*1.5,75,100)))),0)</f>
        <v>0</v>
      </c>
      <c r="P24" s="45"/>
      <c r="Q24" s="42"/>
      <c r="R24" s="42"/>
      <c r="S24" s="45"/>
      <c r="T24" s="45"/>
      <c r="U24" s="42"/>
      <c r="V24" s="88">
        <v>0</v>
      </c>
      <c r="W24" s="88"/>
    </row>
    <row r="25" spans="1:23" ht="39.950000000000003" customHeight="1" x14ac:dyDescent="0.25">
      <c r="A25" s="49" t="s">
        <v>799</v>
      </c>
      <c r="B25" s="49" t="s">
        <v>56</v>
      </c>
      <c r="C25" s="49" t="s">
        <v>800</v>
      </c>
      <c r="D25" s="32">
        <f t="shared" si="17"/>
        <v>1</v>
      </c>
      <c r="E25" s="42"/>
      <c r="F25" s="37">
        <f t="shared" si="12"/>
        <v>1</v>
      </c>
      <c r="G25" s="42"/>
      <c r="H25" s="45"/>
      <c r="I25" s="86">
        <f t="shared" si="13"/>
        <v>0</v>
      </c>
      <c r="J25" s="48"/>
      <c r="K25" s="87">
        <f t="shared" si="2"/>
        <v>0</v>
      </c>
      <c r="L25" s="42"/>
      <c r="M25" s="42"/>
      <c r="N25" s="45"/>
      <c r="O25" s="88">
        <f t="shared" si="18"/>
        <v>0</v>
      </c>
      <c r="P25" s="45"/>
      <c r="Q25" s="42"/>
      <c r="R25" s="42"/>
      <c r="S25" s="45"/>
      <c r="T25" s="45"/>
      <c r="U25" s="42"/>
      <c r="V25" s="88">
        <v>0</v>
      </c>
      <c r="W25" s="88"/>
    </row>
    <row r="26" spans="1:23" ht="39.950000000000003" customHeight="1" x14ac:dyDescent="0.25">
      <c r="A26" s="49" t="s">
        <v>801</v>
      </c>
      <c r="B26" s="49" t="s">
        <v>128</v>
      </c>
      <c r="C26" s="49" t="s">
        <v>802</v>
      </c>
      <c r="D26" s="32">
        <f>IF(B26="I",$F$2,IF(B26="G/2",$F$2/2,IF(B26="G/5",$F$2/5,IF(B26="G/10",$F$2/10,1))))</f>
        <v>0</v>
      </c>
      <c r="E26" s="42"/>
      <c r="F26" s="37">
        <f t="shared" si="12"/>
        <v>1</v>
      </c>
      <c r="G26" s="42"/>
      <c r="H26" s="45"/>
      <c r="I26" s="86">
        <f t="shared" si="13"/>
        <v>0</v>
      </c>
      <c r="J26" s="48"/>
      <c r="K26" s="87">
        <f t="shared" si="2"/>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803</v>
      </c>
      <c r="B27" s="49" t="s">
        <v>56</v>
      </c>
      <c r="C27" s="49"/>
      <c r="D27" s="32">
        <f t="shared" ref="D27:D28" si="19">IF(B27="I",$F$2,IF(B27="G/2",$F$2/2,IF(B27="G/5",$F$2/5,IF(B27="G/10",$F$2/10,1))))</f>
        <v>1</v>
      </c>
      <c r="E27" s="42"/>
      <c r="F27" s="37">
        <f t="shared" si="12"/>
        <v>1</v>
      </c>
      <c r="G27" s="42"/>
      <c r="H27" s="45"/>
      <c r="I27" s="86">
        <f t="shared" si="13"/>
        <v>0</v>
      </c>
      <c r="J27" s="48"/>
      <c r="K27" s="87">
        <f t="shared" si="2"/>
        <v>0</v>
      </c>
      <c r="L27" s="42"/>
      <c r="M27" s="42"/>
      <c r="N27" s="45"/>
      <c r="O27" s="88">
        <f t="shared" ref="O27:O28" si="20">IF(N27&lt;&gt;0,IF(N27+H27&gt;3*D27,0,IF(N27+H27&gt;D27*2.5,25,IF(N27+H27&gt;D27*2,50,IF(N27+H27&gt;D27*1.5,75,100)))),0)</f>
        <v>0</v>
      </c>
      <c r="P27" s="45"/>
      <c r="Q27" s="42"/>
      <c r="R27" s="42"/>
      <c r="S27" s="45"/>
      <c r="T27" s="45"/>
      <c r="U27" s="42"/>
      <c r="V27" s="88">
        <v>0</v>
      </c>
      <c r="W27" s="88"/>
    </row>
    <row r="28" spans="1:23" ht="39.950000000000003" customHeight="1" x14ac:dyDescent="0.25">
      <c r="A28" s="49" t="s">
        <v>804</v>
      </c>
      <c r="B28" s="49" t="s">
        <v>91</v>
      </c>
      <c r="C28" s="49" t="s">
        <v>805</v>
      </c>
      <c r="D28" s="32">
        <f t="shared" si="19"/>
        <v>0</v>
      </c>
      <c r="E28" s="42"/>
      <c r="F28" s="37">
        <f t="shared" si="12"/>
        <v>1</v>
      </c>
      <c r="G28" s="42"/>
      <c r="H28" s="45"/>
      <c r="I28" s="86">
        <f t="shared" si="13"/>
        <v>0</v>
      </c>
      <c r="J28" s="48"/>
      <c r="K28" s="87">
        <f t="shared" si="2"/>
        <v>0</v>
      </c>
      <c r="L28" s="42"/>
      <c r="M28" s="42"/>
      <c r="N28" s="45"/>
      <c r="O28" s="88">
        <f t="shared" si="20"/>
        <v>0</v>
      </c>
      <c r="P28" s="45"/>
      <c r="Q28" s="42"/>
      <c r="R28" s="42"/>
      <c r="S28" s="45"/>
      <c r="T28" s="45"/>
      <c r="U28" s="42"/>
      <c r="V28" s="88">
        <v>0</v>
      </c>
      <c r="W28" s="88"/>
    </row>
    <row r="29" spans="1:23" ht="39.950000000000003" customHeight="1" x14ac:dyDescent="0.25">
      <c r="A29" s="49" t="s">
        <v>806</v>
      </c>
      <c r="B29" s="49" t="s">
        <v>128</v>
      </c>
      <c r="C29" s="49" t="s">
        <v>807</v>
      </c>
      <c r="D29" s="32">
        <f t="shared" si="3"/>
        <v>0</v>
      </c>
      <c r="E29" s="42"/>
      <c r="F29" s="37">
        <f t="shared" si="4"/>
        <v>1</v>
      </c>
      <c r="G29" s="42"/>
      <c r="H29" s="45"/>
      <c r="I29" s="86">
        <f t="shared" si="5"/>
        <v>0</v>
      </c>
      <c r="J29" s="48"/>
      <c r="K29" s="87">
        <f t="shared" si="2"/>
        <v>0</v>
      </c>
      <c r="L29" s="42"/>
      <c r="M29" s="42"/>
      <c r="N29" s="45"/>
      <c r="O29" s="88">
        <f t="shared" si="6"/>
        <v>0</v>
      </c>
      <c r="P29" s="45"/>
      <c r="Q29" s="42"/>
      <c r="R29" s="42"/>
      <c r="S29" s="45"/>
      <c r="T29" s="45"/>
      <c r="U29" s="42"/>
      <c r="V29" s="88">
        <v>0</v>
      </c>
      <c r="W29" s="88"/>
    </row>
    <row r="30" spans="1:23" ht="39.950000000000003" customHeight="1" x14ac:dyDescent="0.25">
      <c r="A30" s="49" t="s">
        <v>808</v>
      </c>
      <c r="B30" s="49" t="s">
        <v>128</v>
      </c>
      <c r="C30" s="49" t="s">
        <v>807</v>
      </c>
      <c r="D30" s="32">
        <f>IF(B30="I",$F$2,IF(B30="G/2",$F$2/2,IF(B30="G/5",$F$2/5,IF(B30="G/10",$F$2/10,1))))</f>
        <v>0</v>
      </c>
      <c r="E30" s="42"/>
      <c r="F30" s="37">
        <f t="shared" si="4"/>
        <v>1</v>
      </c>
      <c r="G30" s="42"/>
      <c r="H30" s="45"/>
      <c r="I30" s="86">
        <f t="shared" si="5"/>
        <v>0</v>
      </c>
      <c r="J30" s="48"/>
      <c r="K30" s="87">
        <f t="shared" si="2"/>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809</v>
      </c>
      <c r="B31" s="49" t="s">
        <v>56</v>
      </c>
      <c r="C31" s="49" t="s">
        <v>810</v>
      </c>
      <c r="D31" s="32">
        <f t="shared" ref="D31:D32" si="21">IF(B31="I",$F$2,IF(B31="G/2",$F$2/2,IF(B31="G/5",$F$2/5,IF(B31="G/10",$F$2/10,1))))</f>
        <v>1</v>
      </c>
      <c r="E31" s="42"/>
      <c r="F31" s="37">
        <f t="shared" si="4"/>
        <v>1</v>
      </c>
      <c r="G31" s="42"/>
      <c r="H31" s="45"/>
      <c r="I31" s="86">
        <f t="shared" si="5"/>
        <v>0</v>
      </c>
      <c r="J31" s="48"/>
      <c r="K31" s="87">
        <f t="shared" si="2"/>
        <v>0</v>
      </c>
      <c r="L31" s="42"/>
      <c r="M31" s="42"/>
      <c r="N31" s="45"/>
      <c r="O31" s="88">
        <f t="shared" ref="O31:O32" si="22">IF(N31&lt;&gt;0,IF(N31+H31&gt;3*D31,0,IF(N31+H31&gt;D31*2.5,25,IF(N31+H31&gt;D31*2,50,IF(N31+H31&gt;D31*1.5,75,100)))),0)</f>
        <v>0</v>
      </c>
      <c r="P31" s="45"/>
      <c r="Q31" s="42"/>
      <c r="R31" s="42"/>
      <c r="S31" s="45"/>
      <c r="T31" s="45"/>
      <c r="U31" s="42"/>
      <c r="V31" s="88">
        <v>0</v>
      </c>
      <c r="W31" s="88"/>
    </row>
    <row r="32" spans="1:23" ht="39.950000000000003" customHeight="1" x14ac:dyDescent="0.25">
      <c r="A32" s="49" t="s">
        <v>811</v>
      </c>
      <c r="B32" s="49" t="s">
        <v>91</v>
      </c>
      <c r="C32" s="49"/>
      <c r="D32" s="32">
        <f t="shared" si="21"/>
        <v>0</v>
      </c>
      <c r="E32" s="42"/>
      <c r="F32" s="37">
        <f t="shared" si="4"/>
        <v>1</v>
      </c>
      <c r="G32" s="42"/>
      <c r="H32" s="45"/>
      <c r="I32" s="86">
        <f t="shared" si="5"/>
        <v>0</v>
      </c>
      <c r="J32" s="48"/>
      <c r="K32" s="87">
        <f t="shared" si="2"/>
        <v>0</v>
      </c>
      <c r="L32" s="42"/>
      <c r="M32" s="42"/>
      <c r="N32" s="45"/>
      <c r="O32" s="88">
        <f t="shared" si="22"/>
        <v>0</v>
      </c>
      <c r="P32" s="45"/>
      <c r="Q32" s="42"/>
      <c r="R32" s="42"/>
      <c r="S32" s="45"/>
      <c r="T32" s="45"/>
      <c r="U32" s="42"/>
      <c r="V32" s="88">
        <v>0</v>
      </c>
      <c r="W32" s="88"/>
    </row>
    <row r="33" spans="1:23" ht="39.950000000000003" customHeight="1" x14ac:dyDescent="0.25">
      <c r="A33" s="49" t="s">
        <v>812</v>
      </c>
      <c r="B33" s="49" t="s">
        <v>56</v>
      </c>
      <c r="C33" s="49" t="s">
        <v>813</v>
      </c>
      <c r="D33" s="32">
        <f>IF(B33="I",$F$2,IF(B33="G/2",$F$2/2,IF(B33="G/5",$F$2/5,IF(B33="G/10",$F$2/10,1))))</f>
        <v>1</v>
      </c>
      <c r="E33" s="42"/>
      <c r="F33" s="37">
        <f t="shared" si="4"/>
        <v>1</v>
      </c>
      <c r="G33" s="42"/>
      <c r="H33" s="45"/>
      <c r="I33" s="86">
        <f t="shared" si="5"/>
        <v>0</v>
      </c>
      <c r="J33" s="48"/>
      <c r="K33" s="87">
        <f t="shared" si="2"/>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814</v>
      </c>
      <c r="B34" s="49" t="s">
        <v>56</v>
      </c>
      <c r="C34" s="49" t="s">
        <v>815</v>
      </c>
      <c r="D34" s="32">
        <f t="shared" ref="D34:D101" si="23">IF(B34="I",$F$2,IF(B34="G/2",$F$2/2,IF(B34="G/5",$F$2/5,IF(B34="G/10",$F$2/10,1))))</f>
        <v>1</v>
      </c>
      <c r="E34" s="42"/>
      <c r="F34" s="37">
        <f t="shared" si="0"/>
        <v>1</v>
      </c>
      <c r="G34" s="42"/>
      <c r="H34" s="45"/>
      <c r="I34" s="86">
        <f t="shared" si="1"/>
        <v>0</v>
      </c>
      <c r="J34" s="48"/>
      <c r="K34" s="87">
        <f t="shared" si="2"/>
        <v>0</v>
      </c>
      <c r="L34" s="42"/>
      <c r="M34" s="42"/>
      <c r="N34" s="45"/>
      <c r="O34" s="88">
        <f t="shared" ref="O34:O35" si="24">IF(N34&lt;&gt;0,IF(N34+H34&gt;3*D34,0,IF(N34+H34&gt;D34*2.5,25,IF(N34+H34&gt;D34*2,50,IF(N34+H34&gt;D34*1.5,75,100)))),0)</f>
        <v>0</v>
      </c>
      <c r="P34" s="45"/>
      <c r="Q34" s="42"/>
      <c r="R34" s="42"/>
      <c r="S34" s="45"/>
      <c r="T34" s="45"/>
      <c r="U34" s="42"/>
      <c r="V34" s="88">
        <v>0</v>
      </c>
      <c r="W34" s="88"/>
    </row>
    <row r="35" spans="1:23" ht="39.950000000000003" customHeight="1" x14ac:dyDescent="0.25">
      <c r="A35" s="49" t="s">
        <v>816</v>
      </c>
      <c r="B35" s="49" t="s">
        <v>56</v>
      </c>
      <c r="C35" s="49" t="s">
        <v>817</v>
      </c>
      <c r="D35" s="32">
        <f t="shared" si="23"/>
        <v>1</v>
      </c>
      <c r="E35" s="42"/>
      <c r="F35" s="37">
        <f t="shared" si="0"/>
        <v>1</v>
      </c>
      <c r="G35" s="42"/>
      <c r="H35" s="45"/>
      <c r="I35" s="86">
        <f t="shared" si="1"/>
        <v>0</v>
      </c>
      <c r="J35" s="48"/>
      <c r="K35" s="87">
        <f t="shared" si="2"/>
        <v>0</v>
      </c>
      <c r="L35" s="42"/>
      <c r="M35" s="42"/>
      <c r="N35" s="45"/>
      <c r="O35" s="88">
        <f t="shared" si="24"/>
        <v>0</v>
      </c>
      <c r="P35" s="45"/>
      <c r="Q35" s="42"/>
      <c r="R35" s="42"/>
      <c r="S35" s="45"/>
      <c r="T35" s="45"/>
      <c r="U35" s="42"/>
      <c r="V35" s="88">
        <v>0</v>
      </c>
      <c r="W35" s="88"/>
    </row>
    <row r="36" spans="1:23" ht="39.950000000000003" customHeight="1" x14ac:dyDescent="0.25">
      <c r="A36" s="49" t="s">
        <v>818</v>
      </c>
      <c r="B36" s="49" t="s">
        <v>56</v>
      </c>
      <c r="C36" s="49" t="s">
        <v>819</v>
      </c>
      <c r="D36" s="32">
        <f>IF(B36="I",$F$2,IF(B36="G/2",$F$2/2,IF(B36="G/5",$F$2/5,IF(B36="G/10",$F$2/10,1))))</f>
        <v>1</v>
      </c>
      <c r="E36" s="42"/>
      <c r="F36" s="37">
        <f t="shared" si="0"/>
        <v>1</v>
      </c>
      <c r="G36" s="42"/>
      <c r="H36" s="45"/>
      <c r="I36" s="86">
        <f t="shared" si="1"/>
        <v>0</v>
      </c>
      <c r="J36" s="48"/>
      <c r="K36" s="87">
        <f t="shared" si="2"/>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820</v>
      </c>
      <c r="B37" s="49" t="s">
        <v>91</v>
      </c>
      <c r="C37" s="49" t="s">
        <v>821</v>
      </c>
      <c r="D37" s="32">
        <f t="shared" si="23"/>
        <v>0</v>
      </c>
      <c r="E37" s="42"/>
      <c r="F37" s="37">
        <f t="shared" si="0"/>
        <v>1</v>
      </c>
      <c r="G37" s="42"/>
      <c r="H37" s="45"/>
      <c r="I37" s="86">
        <f t="shared" si="1"/>
        <v>0</v>
      </c>
      <c r="J37" s="48"/>
      <c r="K37" s="87">
        <f t="shared" si="2"/>
        <v>0</v>
      </c>
      <c r="L37" s="42"/>
      <c r="M37" s="42"/>
      <c r="N37" s="45"/>
      <c r="O37" s="88">
        <f t="shared" ref="O37:O38" si="25">IF(N37&lt;&gt;0,IF(N37+H37&gt;3*D37,0,IF(N37+H37&gt;D37*2.5,25,IF(N37+H37&gt;D37*2,50,IF(N37+H37&gt;D37*1.5,75,100)))),0)</f>
        <v>0</v>
      </c>
      <c r="P37" s="45"/>
      <c r="Q37" s="42"/>
      <c r="R37" s="42"/>
      <c r="S37" s="45"/>
      <c r="T37" s="45"/>
      <c r="U37" s="42"/>
      <c r="V37" s="88">
        <v>0</v>
      </c>
      <c r="W37" s="88"/>
    </row>
    <row r="38" spans="1:23" ht="39.950000000000003" customHeight="1" x14ac:dyDescent="0.25">
      <c r="A38" s="49" t="s">
        <v>822</v>
      </c>
      <c r="B38" s="49" t="s">
        <v>56</v>
      </c>
      <c r="C38" s="49" t="s">
        <v>823</v>
      </c>
      <c r="D38" s="32">
        <f t="shared" si="23"/>
        <v>1</v>
      </c>
      <c r="E38" s="42"/>
      <c r="F38" s="37">
        <f t="shared" si="0"/>
        <v>1</v>
      </c>
      <c r="G38" s="42"/>
      <c r="H38" s="45"/>
      <c r="I38" s="86">
        <f t="shared" si="1"/>
        <v>0</v>
      </c>
      <c r="J38" s="48"/>
      <c r="K38" s="87">
        <f t="shared" si="2"/>
        <v>0</v>
      </c>
      <c r="L38" s="42"/>
      <c r="M38" s="42"/>
      <c r="N38" s="45"/>
      <c r="O38" s="88">
        <f t="shared" si="25"/>
        <v>0</v>
      </c>
      <c r="P38" s="45"/>
      <c r="Q38" s="42"/>
      <c r="R38" s="42"/>
      <c r="S38" s="45"/>
      <c r="T38" s="45"/>
      <c r="U38" s="42"/>
      <c r="V38" s="88">
        <v>0</v>
      </c>
      <c r="W38" s="88"/>
    </row>
    <row r="39" spans="1:23" ht="39.950000000000003" customHeight="1" x14ac:dyDescent="0.25">
      <c r="A39" s="49" t="s">
        <v>824</v>
      </c>
      <c r="B39" s="49" t="s">
        <v>56</v>
      </c>
      <c r="C39" s="49" t="s">
        <v>825</v>
      </c>
      <c r="D39" s="32">
        <f>IF(B39="I",$F$2,IF(B39="G/2",$F$2/2,IF(B39="G/5",$F$2/5,IF(B39="G/10",$F$2/10,1))))</f>
        <v>1</v>
      </c>
      <c r="E39" s="42"/>
      <c r="F39" s="37">
        <f t="shared" si="0"/>
        <v>1</v>
      </c>
      <c r="G39" s="42"/>
      <c r="H39" s="45"/>
      <c r="I39" s="86">
        <f t="shared" si="1"/>
        <v>0</v>
      </c>
      <c r="J39" s="48"/>
      <c r="K39" s="87">
        <f t="shared" si="2"/>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826</v>
      </c>
      <c r="B40" s="49" t="s">
        <v>128</v>
      </c>
      <c r="C40" s="49" t="s">
        <v>827</v>
      </c>
      <c r="D40" s="32">
        <f t="shared" si="23"/>
        <v>0</v>
      </c>
      <c r="E40" s="42"/>
      <c r="F40" s="37">
        <f t="shared" si="0"/>
        <v>1</v>
      </c>
      <c r="G40" s="42"/>
      <c r="H40" s="45"/>
      <c r="I40" s="86">
        <f t="shared" si="1"/>
        <v>0</v>
      </c>
      <c r="J40" s="48"/>
      <c r="K40" s="87">
        <f t="shared" si="2"/>
        <v>0</v>
      </c>
      <c r="L40" s="42"/>
      <c r="M40" s="42"/>
      <c r="N40" s="45"/>
      <c r="O40" s="88">
        <f t="shared" ref="O40" si="26">IF(N40&lt;&gt;0,IF(N40+H40&gt;3*D40,0,IF(N40+H40&gt;D40*2.5,25,IF(N40+H40&gt;D40*2,50,IF(N40+H40&gt;D40*1.5,75,100)))),0)</f>
        <v>0</v>
      </c>
      <c r="P40" s="45"/>
      <c r="Q40" s="42"/>
      <c r="R40" s="42"/>
      <c r="S40" s="45"/>
      <c r="T40" s="45"/>
      <c r="U40" s="42"/>
      <c r="V40" s="88">
        <v>0</v>
      </c>
      <c r="W40" s="88"/>
    </row>
    <row r="41" spans="1:23" ht="39.950000000000003" customHeight="1" x14ac:dyDescent="0.25">
      <c r="A41" s="23" t="s">
        <v>72</v>
      </c>
      <c r="B41" s="23" t="s">
        <v>53</v>
      </c>
      <c r="C41" s="23" t="s">
        <v>54</v>
      </c>
      <c r="D41" s="36">
        <f>15*100/80</f>
        <v>18.75</v>
      </c>
      <c r="E41" s="41"/>
      <c r="F41" s="28">
        <f>(AVERAGE(F42:F58)*$D$41)</f>
        <v>18.75</v>
      </c>
      <c r="G41" s="41"/>
      <c r="H41" s="44"/>
      <c r="I41" s="28">
        <f>(AVERAGE(I42:I58)*$D$41)</f>
        <v>0</v>
      </c>
      <c r="J41" s="47"/>
      <c r="K41" s="28">
        <f>(AVERAGE(K42:K58)*$D$41)</f>
        <v>0</v>
      </c>
      <c r="L41" s="41"/>
      <c r="M41" s="41"/>
      <c r="N41" s="44"/>
      <c r="O41" s="28">
        <f>AVERAGE(O42:O58)</f>
        <v>0</v>
      </c>
      <c r="P41" s="44"/>
      <c r="Q41" s="41"/>
      <c r="R41" s="41"/>
      <c r="S41" s="44"/>
      <c r="T41" s="44"/>
      <c r="U41" s="41"/>
      <c r="V41" s="28">
        <f>AVERAGE(V42:V58)</f>
        <v>0</v>
      </c>
      <c r="W41" s="28"/>
    </row>
    <row r="42" spans="1:23" ht="39.950000000000003" customHeight="1" x14ac:dyDescent="0.25">
      <c r="A42" s="49" t="s">
        <v>708</v>
      </c>
      <c r="B42" s="49" t="s">
        <v>56</v>
      </c>
      <c r="C42" s="49" t="s">
        <v>828</v>
      </c>
      <c r="D42" s="32">
        <f t="shared" si="23"/>
        <v>1</v>
      </c>
      <c r="E42" s="42"/>
      <c r="F42" s="37">
        <f t="shared" ref="F42:F58" si="27">IF(H42&lt;&gt;0,0,1)</f>
        <v>1</v>
      </c>
      <c r="G42" s="42"/>
      <c r="H42" s="45"/>
      <c r="I42" s="86">
        <f t="shared" ref="I42:I58" si="28">IF(H42&lt;&gt;0,IF(H42&lt;D42,1,0),0)</f>
        <v>0</v>
      </c>
      <c r="J42" s="48"/>
      <c r="K42" s="87">
        <f t="shared" ref="K42:K58" si="29">IF(J42&lt;&gt;0,IF(J42&lt;2017,1,0),0)</f>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829</v>
      </c>
      <c r="B43" s="49" t="s">
        <v>58</v>
      </c>
      <c r="C43" s="49"/>
      <c r="D43" s="32">
        <f t="shared" ref="D43:D48" si="30">IF(B43="I",$F$2,IF(B43="G/2",$F$2/2,IF(B43="G/5",$F$2/5,IF(B43="G/10",$F$2/10,1))))</f>
        <v>0</v>
      </c>
      <c r="E43" s="42"/>
      <c r="F43" s="37">
        <f t="shared" ref="F43:F48" si="31">IF(H43&lt;&gt;0,0,1)</f>
        <v>1</v>
      </c>
      <c r="G43" s="42"/>
      <c r="H43" s="45"/>
      <c r="I43" s="86">
        <f t="shared" ref="I43:I48" si="32">IF(H43&lt;&gt;0,IF(H43&lt;D43,1,0),0)</f>
        <v>0</v>
      </c>
      <c r="J43" s="48"/>
      <c r="K43" s="87">
        <f t="shared" si="29"/>
        <v>0</v>
      </c>
      <c r="L43" s="42"/>
      <c r="M43" s="42"/>
      <c r="N43" s="45"/>
      <c r="O43" s="88">
        <f t="shared" ref="O43:O44" si="33">IF(N43&lt;&gt;0,IF(N43+H43&gt;3*D43,0,IF(N43+H43&gt;D43*2.5,25,IF(N43+H43&gt;D43*2,50,IF(N43+H43&gt;D43*1.5,75,100)))),0)</f>
        <v>0</v>
      </c>
      <c r="P43" s="45"/>
      <c r="Q43" s="42"/>
      <c r="R43" s="42"/>
      <c r="S43" s="45"/>
      <c r="T43" s="45"/>
      <c r="U43" s="42"/>
      <c r="V43" s="88">
        <v>0</v>
      </c>
      <c r="W43" s="88"/>
    </row>
    <row r="44" spans="1:23" ht="39.950000000000003" customHeight="1" x14ac:dyDescent="0.25">
      <c r="A44" s="49" t="s">
        <v>830</v>
      </c>
      <c r="B44" s="49" t="s">
        <v>56</v>
      </c>
      <c r="C44" s="49" t="s">
        <v>831</v>
      </c>
      <c r="D44" s="32">
        <f t="shared" si="30"/>
        <v>1</v>
      </c>
      <c r="E44" s="42"/>
      <c r="F44" s="37">
        <f t="shared" si="31"/>
        <v>1</v>
      </c>
      <c r="G44" s="42"/>
      <c r="H44" s="45"/>
      <c r="I44" s="86">
        <f t="shared" si="32"/>
        <v>0</v>
      </c>
      <c r="J44" s="48"/>
      <c r="K44" s="87">
        <f t="shared" si="29"/>
        <v>0</v>
      </c>
      <c r="L44" s="42"/>
      <c r="M44" s="42"/>
      <c r="N44" s="45"/>
      <c r="O44" s="88">
        <f t="shared" si="33"/>
        <v>0</v>
      </c>
      <c r="P44" s="45"/>
      <c r="Q44" s="42"/>
      <c r="R44" s="42"/>
      <c r="S44" s="45"/>
      <c r="T44" s="45"/>
      <c r="U44" s="42"/>
      <c r="V44" s="88">
        <v>0</v>
      </c>
      <c r="W44" s="88"/>
    </row>
    <row r="45" spans="1:23" ht="39.950000000000003" customHeight="1" x14ac:dyDescent="0.25">
      <c r="A45" s="49" t="s">
        <v>832</v>
      </c>
      <c r="B45" s="49" t="s">
        <v>56</v>
      </c>
      <c r="C45" s="49" t="s">
        <v>833</v>
      </c>
      <c r="D45" s="32">
        <f t="shared" si="30"/>
        <v>1</v>
      </c>
      <c r="E45" s="42"/>
      <c r="F45" s="37">
        <f t="shared" si="31"/>
        <v>1</v>
      </c>
      <c r="G45" s="42"/>
      <c r="H45" s="45"/>
      <c r="I45" s="86">
        <f t="shared" si="32"/>
        <v>0</v>
      </c>
      <c r="J45" s="48"/>
      <c r="K45" s="87">
        <f t="shared" si="29"/>
        <v>0</v>
      </c>
      <c r="L45" s="42"/>
      <c r="M45" s="42"/>
      <c r="N45" s="45"/>
      <c r="O45" s="88">
        <f>IF(N45&lt;&gt;0,IF(N45+H45&gt;3*D45,0,IF(N45+H45&gt;D45*2.5,25,IF(N45+H45&gt;D45*2,50,IF(N45+H45&gt;D45*1.5,75,100)))),0)</f>
        <v>0</v>
      </c>
      <c r="P45" s="45"/>
      <c r="Q45" s="42"/>
      <c r="R45" s="42"/>
      <c r="S45" s="45"/>
      <c r="T45" s="45"/>
      <c r="U45" s="42"/>
      <c r="V45" s="88">
        <v>0</v>
      </c>
      <c r="W45" s="88"/>
    </row>
    <row r="46" spans="1:23" ht="39.950000000000003" customHeight="1" x14ac:dyDescent="0.25">
      <c r="A46" s="49" t="s">
        <v>725</v>
      </c>
      <c r="B46" s="49" t="s">
        <v>91</v>
      </c>
      <c r="C46" s="49" t="s">
        <v>834</v>
      </c>
      <c r="D46" s="32">
        <f t="shared" si="30"/>
        <v>0</v>
      </c>
      <c r="E46" s="42"/>
      <c r="F46" s="37">
        <f t="shared" si="31"/>
        <v>1</v>
      </c>
      <c r="G46" s="42"/>
      <c r="H46" s="45"/>
      <c r="I46" s="86">
        <f t="shared" si="32"/>
        <v>0</v>
      </c>
      <c r="J46" s="48"/>
      <c r="K46" s="87">
        <f t="shared" si="29"/>
        <v>0</v>
      </c>
      <c r="L46" s="42"/>
      <c r="M46" s="42"/>
      <c r="N46" s="45"/>
      <c r="O46" s="88">
        <f t="shared" ref="O46:O47" si="34">IF(N46&lt;&gt;0,IF(N46+H46&gt;3*D46,0,IF(N46+H46&gt;D46*2.5,25,IF(N46+H46&gt;D46*2,50,IF(N46+H46&gt;D46*1.5,75,100)))),0)</f>
        <v>0</v>
      </c>
      <c r="P46" s="45"/>
      <c r="Q46" s="42"/>
      <c r="R46" s="42"/>
      <c r="S46" s="45"/>
      <c r="T46" s="45"/>
      <c r="U46" s="42"/>
      <c r="V46" s="88">
        <v>0</v>
      </c>
      <c r="W46" s="88"/>
    </row>
    <row r="47" spans="1:23" ht="39.950000000000003" customHeight="1" x14ac:dyDescent="0.25">
      <c r="A47" s="49" t="s">
        <v>835</v>
      </c>
      <c r="B47" s="49" t="s">
        <v>56</v>
      </c>
      <c r="C47" s="49" t="s">
        <v>836</v>
      </c>
      <c r="D47" s="32">
        <f t="shared" si="30"/>
        <v>1</v>
      </c>
      <c r="E47" s="42"/>
      <c r="F47" s="37">
        <f t="shared" si="31"/>
        <v>1</v>
      </c>
      <c r="G47" s="42"/>
      <c r="H47" s="45"/>
      <c r="I47" s="86">
        <f t="shared" si="32"/>
        <v>0</v>
      </c>
      <c r="J47" s="48"/>
      <c r="K47" s="87">
        <f t="shared" si="29"/>
        <v>0</v>
      </c>
      <c r="L47" s="42"/>
      <c r="M47" s="42"/>
      <c r="N47" s="45"/>
      <c r="O47" s="88">
        <f t="shared" si="34"/>
        <v>0</v>
      </c>
      <c r="P47" s="45"/>
      <c r="Q47" s="42"/>
      <c r="R47" s="42"/>
      <c r="S47" s="45"/>
      <c r="T47" s="45"/>
      <c r="U47" s="42"/>
      <c r="V47" s="88">
        <v>0</v>
      </c>
      <c r="W47" s="88"/>
    </row>
    <row r="48" spans="1:23" ht="39.950000000000003" customHeight="1" x14ac:dyDescent="0.25">
      <c r="A48" s="49" t="s">
        <v>837</v>
      </c>
      <c r="B48" s="49" t="s">
        <v>128</v>
      </c>
      <c r="C48" s="49" t="s">
        <v>838</v>
      </c>
      <c r="D48" s="32">
        <f t="shared" si="30"/>
        <v>0</v>
      </c>
      <c r="E48" s="42"/>
      <c r="F48" s="37">
        <f t="shared" si="31"/>
        <v>1</v>
      </c>
      <c r="G48" s="42"/>
      <c r="H48" s="45"/>
      <c r="I48" s="86">
        <f t="shared" si="32"/>
        <v>0</v>
      </c>
      <c r="J48" s="48"/>
      <c r="K48" s="87">
        <f t="shared" si="29"/>
        <v>0</v>
      </c>
      <c r="L48" s="42"/>
      <c r="M48" s="42"/>
      <c r="N48" s="45"/>
      <c r="O48" s="88">
        <f>IF(N48&lt;&gt;0,IF(N48+H48&gt;3*D48,0,IF(N48+H48&gt;D48*2.5,25,IF(N48+H48&gt;D48*2,50,IF(N48+H48&gt;D48*1.5,75,100)))),0)</f>
        <v>0</v>
      </c>
      <c r="P48" s="45"/>
      <c r="Q48" s="42"/>
      <c r="R48" s="42"/>
      <c r="S48" s="45"/>
      <c r="T48" s="45"/>
      <c r="U48" s="42"/>
      <c r="V48" s="88">
        <v>0</v>
      </c>
      <c r="W48" s="88"/>
    </row>
    <row r="49" spans="1:23" ht="39.950000000000003" customHeight="1" x14ac:dyDescent="0.25">
      <c r="A49" s="49" t="s">
        <v>839</v>
      </c>
      <c r="B49" s="49" t="s">
        <v>128</v>
      </c>
      <c r="C49" s="49" t="s">
        <v>840</v>
      </c>
      <c r="D49" s="32">
        <f t="shared" si="23"/>
        <v>0</v>
      </c>
      <c r="E49" s="42"/>
      <c r="F49" s="37">
        <f t="shared" si="27"/>
        <v>1</v>
      </c>
      <c r="G49" s="42"/>
      <c r="H49" s="45"/>
      <c r="I49" s="86">
        <f t="shared" si="28"/>
        <v>0</v>
      </c>
      <c r="J49" s="48"/>
      <c r="K49" s="87">
        <f t="shared" si="29"/>
        <v>0</v>
      </c>
      <c r="L49" s="42"/>
      <c r="M49" s="42"/>
      <c r="N49" s="45"/>
      <c r="O49" s="88">
        <f t="shared" ref="O49:O50" si="35">IF(N49&lt;&gt;0,IF(N49+H49&gt;3*D49,0,IF(N49+H49&gt;D49*2.5,25,IF(N49+H49&gt;D49*2,50,IF(N49+H49&gt;D49*1.5,75,100)))),0)</f>
        <v>0</v>
      </c>
      <c r="P49" s="45"/>
      <c r="Q49" s="42"/>
      <c r="R49" s="42"/>
      <c r="S49" s="45"/>
      <c r="T49" s="45"/>
      <c r="U49" s="42"/>
      <c r="V49" s="88">
        <v>0</v>
      </c>
      <c r="W49" s="88"/>
    </row>
    <row r="50" spans="1:23" ht="39.950000000000003" customHeight="1" x14ac:dyDescent="0.25">
      <c r="A50" s="49" t="s">
        <v>841</v>
      </c>
      <c r="B50" s="49" t="s">
        <v>91</v>
      </c>
      <c r="C50" s="49"/>
      <c r="D50" s="32">
        <f t="shared" si="23"/>
        <v>0</v>
      </c>
      <c r="E50" s="42"/>
      <c r="F50" s="37">
        <f t="shared" si="27"/>
        <v>1</v>
      </c>
      <c r="G50" s="42"/>
      <c r="H50" s="45"/>
      <c r="I50" s="86">
        <f t="shared" si="28"/>
        <v>0</v>
      </c>
      <c r="J50" s="48"/>
      <c r="K50" s="87">
        <f t="shared" si="29"/>
        <v>0</v>
      </c>
      <c r="L50" s="42"/>
      <c r="M50" s="42"/>
      <c r="N50" s="45"/>
      <c r="O50" s="88">
        <f t="shared" si="35"/>
        <v>0</v>
      </c>
      <c r="P50" s="45"/>
      <c r="Q50" s="42"/>
      <c r="R50" s="42"/>
      <c r="S50" s="45"/>
      <c r="T50" s="45"/>
      <c r="U50" s="42"/>
      <c r="V50" s="88">
        <v>0</v>
      </c>
      <c r="W50" s="88"/>
    </row>
    <row r="51" spans="1:23" ht="39.950000000000003" customHeight="1" x14ac:dyDescent="0.25">
      <c r="A51" s="49" t="s">
        <v>842</v>
      </c>
      <c r="B51" s="49" t="s">
        <v>80</v>
      </c>
      <c r="C51" s="49" t="s">
        <v>843</v>
      </c>
      <c r="D51" s="32">
        <f t="shared" si="23"/>
        <v>0</v>
      </c>
      <c r="E51" s="42"/>
      <c r="F51" s="37">
        <f t="shared" si="27"/>
        <v>1</v>
      </c>
      <c r="G51" s="42"/>
      <c r="H51" s="45"/>
      <c r="I51" s="86">
        <f t="shared" si="28"/>
        <v>0</v>
      </c>
      <c r="J51" s="48"/>
      <c r="K51" s="87">
        <f t="shared" si="29"/>
        <v>0</v>
      </c>
      <c r="L51" s="42"/>
      <c r="M51" s="42"/>
      <c r="N51" s="45"/>
      <c r="O51" s="88">
        <f>IF(N51&lt;&gt;0,IF(N51+H51&gt;3*D51,0,IF(N51+H51&gt;D51*2.5,25,IF(N51+H51&gt;D51*2,50,IF(N51+H51&gt;D51*1.5,75,100)))),0)</f>
        <v>0</v>
      </c>
      <c r="P51" s="45"/>
      <c r="Q51" s="42"/>
      <c r="R51" s="42"/>
      <c r="S51" s="45"/>
      <c r="T51" s="45"/>
      <c r="U51" s="42"/>
      <c r="V51" s="88">
        <v>0</v>
      </c>
      <c r="W51" s="88"/>
    </row>
    <row r="52" spans="1:23" ht="39.950000000000003" customHeight="1" x14ac:dyDescent="0.25">
      <c r="A52" s="49" t="s">
        <v>844</v>
      </c>
      <c r="B52" s="49" t="s">
        <v>56</v>
      </c>
      <c r="C52" s="49" t="s">
        <v>845</v>
      </c>
      <c r="D52" s="32">
        <f t="shared" ref="D52:D54" si="36">IF(B52="I",$F$2,IF(B52="G/2",$F$2/2,IF(B52="G/5",$F$2/5,IF(B52="G/10",$F$2/10,1))))</f>
        <v>1</v>
      </c>
      <c r="E52" s="42"/>
      <c r="F52" s="37">
        <f t="shared" ref="F52:F54" si="37">IF(H52&lt;&gt;0,0,1)</f>
        <v>1</v>
      </c>
      <c r="G52" s="42"/>
      <c r="H52" s="45"/>
      <c r="I52" s="86">
        <f t="shared" ref="I52:I54" si="38">IF(H52&lt;&gt;0,IF(H52&lt;D52,1,0),0)</f>
        <v>0</v>
      </c>
      <c r="J52" s="48"/>
      <c r="K52" s="87">
        <f t="shared" si="29"/>
        <v>0</v>
      </c>
      <c r="L52" s="42"/>
      <c r="M52" s="42"/>
      <c r="N52" s="45"/>
      <c r="O52" s="88">
        <f t="shared" ref="O52:O53" si="39">IF(N52&lt;&gt;0,IF(N52+H52&gt;3*D52,0,IF(N52+H52&gt;D52*2.5,25,IF(N52+H52&gt;D52*2,50,IF(N52+H52&gt;D52*1.5,75,100)))),0)</f>
        <v>0</v>
      </c>
      <c r="P52" s="45"/>
      <c r="Q52" s="42"/>
      <c r="R52" s="42"/>
      <c r="S52" s="45"/>
      <c r="T52" s="45"/>
      <c r="U52" s="42"/>
      <c r="V52" s="88">
        <v>0</v>
      </c>
      <c r="W52" s="88"/>
    </row>
    <row r="53" spans="1:23" ht="39.950000000000003" customHeight="1" x14ac:dyDescent="0.25">
      <c r="A53" s="49" t="s">
        <v>846</v>
      </c>
      <c r="B53" s="49" t="s">
        <v>128</v>
      </c>
      <c r="C53" s="49" t="s">
        <v>847</v>
      </c>
      <c r="D53" s="32">
        <f t="shared" si="36"/>
        <v>0</v>
      </c>
      <c r="E53" s="42"/>
      <c r="F53" s="37">
        <f t="shared" si="37"/>
        <v>1</v>
      </c>
      <c r="G53" s="42"/>
      <c r="H53" s="45"/>
      <c r="I53" s="86">
        <f t="shared" si="38"/>
        <v>0</v>
      </c>
      <c r="J53" s="48"/>
      <c r="K53" s="87">
        <f t="shared" si="29"/>
        <v>0</v>
      </c>
      <c r="L53" s="42"/>
      <c r="M53" s="42"/>
      <c r="N53" s="45"/>
      <c r="O53" s="88">
        <f t="shared" si="39"/>
        <v>0</v>
      </c>
      <c r="P53" s="45"/>
      <c r="Q53" s="42"/>
      <c r="R53" s="42"/>
      <c r="S53" s="45"/>
      <c r="T53" s="45"/>
      <c r="U53" s="42"/>
      <c r="V53" s="88">
        <v>0</v>
      </c>
      <c r="W53" s="88"/>
    </row>
    <row r="54" spans="1:23" ht="39.950000000000003" customHeight="1" x14ac:dyDescent="0.25">
      <c r="A54" s="49" t="s">
        <v>848</v>
      </c>
      <c r="B54" s="49" t="s">
        <v>80</v>
      </c>
      <c r="C54" s="49" t="s">
        <v>656</v>
      </c>
      <c r="D54" s="32">
        <f t="shared" si="36"/>
        <v>0</v>
      </c>
      <c r="E54" s="42"/>
      <c r="F54" s="37">
        <f t="shared" si="37"/>
        <v>1</v>
      </c>
      <c r="G54" s="42"/>
      <c r="H54" s="45"/>
      <c r="I54" s="86">
        <f t="shared" si="38"/>
        <v>0</v>
      </c>
      <c r="J54" s="48"/>
      <c r="K54" s="87">
        <f t="shared" si="29"/>
        <v>0</v>
      </c>
      <c r="L54" s="42"/>
      <c r="M54" s="42"/>
      <c r="N54" s="45"/>
      <c r="O54" s="88">
        <f>IF(N54&lt;&gt;0,IF(N54+H54&gt;3*D54,0,IF(N54+H54&gt;D54*2.5,25,IF(N54+H54&gt;D54*2,50,IF(N54+H54&gt;D54*1.5,75,100)))),0)</f>
        <v>0</v>
      </c>
      <c r="P54" s="45"/>
      <c r="Q54" s="42"/>
      <c r="R54" s="42"/>
      <c r="S54" s="45"/>
      <c r="T54" s="45"/>
      <c r="U54" s="42"/>
      <c r="V54" s="88">
        <v>0</v>
      </c>
      <c r="W54" s="88"/>
    </row>
    <row r="55" spans="1:23" ht="39.950000000000003" customHeight="1" x14ac:dyDescent="0.25">
      <c r="A55" s="49" t="s">
        <v>849</v>
      </c>
      <c r="B55" s="49" t="s">
        <v>58</v>
      </c>
      <c r="C55" s="49" t="s">
        <v>850</v>
      </c>
      <c r="D55" s="32">
        <f t="shared" si="23"/>
        <v>0</v>
      </c>
      <c r="E55" s="42"/>
      <c r="F55" s="37">
        <f t="shared" si="27"/>
        <v>1</v>
      </c>
      <c r="G55" s="42"/>
      <c r="H55" s="45"/>
      <c r="I55" s="86">
        <f t="shared" si="28"/>
        <v>0</v>
      </c>
      <c r="J55" s="48"/>
      <c r="K55" s="87">
        <f t="shared" si="29"/>
        <v>0</v>
      </c>
      <c r="L55" s="42"/>
      <c r="M55" s="42"/>
      <c r="N55" s="45"/>
      <c r="O55" s="88">
        <f t="shared" ref="O55:O56" si="40">IF(N55&lt;&gt;0,IF(N55+H55&gt;3*D55,0,IF(N55+H55&gt;D55*2.5,25,IF(N55+H55&gt;D55*2,50,IF(N55+H55&gt;D55*1.5,75,100)))),0)</f>
        <v>0</v>
      </c>
      <c r="P55" s="45"/>
      <c r="Q55" s="42"/>
      <c r="R55" s="42"/>
      <c r="S55" s="45"/>
      <c r="T55" s="45"/>
      <c r="U55" s="42"/>
      <c r="V55" s="88">
        <v>0</v>
      </c>
      <c r="W55" s="88"/>
    </row>
    <row r="56" spans="1:23" ht="39.950000000000003" customHeight="1" x14ac:dyDescent="0.25">
      <c r="A56" s="49" t="s">
        <v>851</v>
      </c>
      <c r="B56" s="49" t="s">
        <v>58</v>
      </c>
      <c r="C56" s="49" t="s">
        <v>852</v>
      </c>
      <c r="D56" s="32">
        <f t="shared" si="23"/>
        <v>0</v>
      </c>
      <c r="E56" s="42"/>
      <c r="F56" s="37">
        <f t="shared" si="27"/>
        <v>1</v>
      </c>
      <c r="G56" s="42"/>
      <c r="H56" s="45"/>
      <c r="I56" s="86">
        <f t="shared" si="28"/>
        <v>0</v>
      </c>
      <c r="J56" s="48"/>
      <c r="K56" s="87">
        <f t="shared" si="29"/>
        <v>0</v>
      </c>
      <c r="L56" s="42"/>
      <c r="M56" s="42"/>
      <c r="N56" s="45"/>
      <c r="O56" s="88">
        <f t="shared" si="40"/>
        <v>0</v>
      </c>
      <c r="P56" s="45"/>
      <c r="Q56" s="42"/>
      <c r="R56" s="42"/>
      <c r="S56" s="45"/>
      <c r="T56" s="45"/>
      <c r="U56" s="42"/>
      <c r="V56" s="88">
        <v>0</v>
      </c>
      <c r="W56" s="88"/>
    </row>
    <row r="57" spans="1:23" ht="39.950000000000003" customHeight="1" x14ac:dyDescent="0.25">
      <c r="A57" s="49" t="s">
        <v>853</v>
      </c>
      <c r="B57" s="49" t="s">
        <v>128</v>
      </c>
      <c r="C57" s="49"/>
      <c r="D57" s="32">
        <f t="shared" si="23"/>
        <v>0</v>
      </c>
      <c r="E57" s="42"/>
      <c r="F57" s="37">
        <f t="shared" si="27"/>
        <v>1</v>
      </c>
      <c r="G57" s="42"/>
      <c r="H57" s="45"/>
      <c r="I57" s="86">
        <f t="shared" si="28"/>
        <v>0</v>
      </c>
      <c r="J57" s="48"/>
      <c r="K57" s="87">
        <f t="shared" si="29"/>
        <v>0</v>
      </c>
      <c r="L57" s="42"/>
      <c r="M57" s="42"/>
      <c r="N57" s="45"/>
      <c r="O57" s="88">
        <f>IF(N57&lt;&gt;0,IF(N57+H57&gt;3*D57,0,IF(N57+H57&gt;D57*2.5,25,IF(N57+H57&gt;D57*2,50,IF(N57+H57&gt;D57*1.5,75,100)))),0)</f>
        <v>0</v>
      </c>
      <c r="P57" s="45"/>
      <c r="Q57" s="42"/>
      <c r="R57" s="42"/>
      <c r="S57" s="45"/>
      <c r="T57" s="45"/>
      <c r="U57" s="42"/>
      <c r="V57" s="88">
        <v>0</v>
      </c>
      <c r="W57" s="88"/>
    </row>
    <row r="58" spans="1:23" ht="39.950000000000003" customHeight="1" x14ac:dyDescent="0.25">
      <c r="A58" s="49" t="s">
        <v>854</v>
      </c>
      <c r="B58" s="49" t="s">
        <v>56</v>
      </c>
      <c r="C58" s="49" t="s">
        <v>130</v>
      </c>
      <c r="D58" s="32">
        <f t="shared" si="23"/>
        <v>1</v>
      </c>
      <c r="E58" s="42"/>
      <c r="F58" s="37">
        <f t="shared" si="27"/>
        <v>1</v>
      </c>
      <c r="G58" s="42"/>
      <c r="H58" s="45"/>
      <c r="I58" s="86">
        <f t="shared" si="28"/>
        <v>0</v>
      </c>
      <c r="J58" s="48"/>
      <c r="K58" s="87">
        <f t="shared" si="29"/>
        <v>0</v>
      </c>
      <c r="L58" s="42"/>
      <c r="M58" s="42"/>
      <c r="N58" s="45"/>
      <c r="O58" s="88">
        <f t="shared" ref="O58" si="41">IF(N58&lt;&gt;0,IF(N58+H58&gt;3*D58,0,IF(N58+H58&gt;D58*2.5,25,IF(N58+H58&gt;D58*2,50,IF(N58+H58&gt;D58*1.5,75,100)))),0)</f>
        <v>0</v>
      </c>
      <c r="P58" s="45"/>
      <c r="Q58" s="42"/>
      <c r="R58" s="42"/>
      <c r="S58" s="45"/>
      <c r="T58" s="45"/>
      <c r="U58" s="42"/>
      <c r="V58" s="88">
        <v>0</v>
      </c>
      <c r="W58" s="88"/>
    </row>
    <row r="59" spans="1:23" ht="39.950000000000003" customHeight="1" x14ac:dyDescent="0.25">
      <c r="A59" s="23" t="s">
        <v>60</v>
      </c>
      <c r="B59" s="23" t="s">
        <v>53</v>
      </c>
      <c r="C59" s="23" t="s">
        <v>54</v>
      </c>
      <c r="D59" s="36">
        <f>10*100/80</f>
        <v>12.5</v>
      </c>
      <c r="E59" s="41"/>
      <c r="F59" s="28">
        <f>(AVERAGE(F60:F99)*$D$59)</f>
        <v>12.5</v>
      </c>
      <c r="G59" s="41"/>
      <c r="H59" s="44"/>
      <c r="I59" s="28">
        <f>(AVERAGE(I60:I99)*$D$59)</f>
        <v>0</v>
      </c>
      <c r="J59" s="47"/>
      <c r="K59" s="28">
        <f>(AVERAGE(K60:K99)*$D$59)</f>
        <v>0</v>
      </c>
      <c r="L59" s="41"/>
      <c r="M59" s="41"/>
      <c r="N59" s="44"/>
      <c r="O59" s="28">
        <f>AVERAGE(O60:O99)</f>
        <v>0</v>
      </c>
      <c r="P59" s="44"/>
      <c r="Q59" s="41"/>
      <c r="R59" s="41"/>
      <c r="S59" s="44"/>
      <c r="T59" s="44"/>
      <c r="U59" s="41"/>
      <c r="V59" s="28">
        <f>AVERAGE(V60:V99)</f>
        <v>0</v>
      </c>
      <c r="W59" s="28"/>
    </row>
    <row r="60" spans="1:23" ht="39.950000000000003" customHeight="1" x14ac:dyDescent="0.25">
      <c r="A60" s="49" t="s">
        <v>855</v>
      </c>
      <c r="B60" s="49" t="s">
        <v>56</v>
      </c>
      <c r="C60" s="49" t="s">
        <v>856</v>
      </c>
      <c r="D60" s="32">
        <f t="shared" si="23"/>
        <v>1</v>
      </c>
      <c r="E60" s="42"/>
      <c r="F60" s="37">
        <f t="shared" ref="F60:F99" si="42">IF(H60&lt;&gt;0,0,1)</f>
        <v>1</v>
      </c>
      <c r="G60" s="42"/>
      <c r="H60" s="45"/>
      <c r="I60" s="86">
        <f t="shared" ref="I60:I99" si="43">IF(H60&lt;&gt;0,IF(H60&lt;D60,1,0),0)</f>
        <v>0</v>
      </c>
      <c r="J60" s="48"/>
      <c r="K60" s="87">
        <f t="shared" ref="K60:K99" si="44">IF(J60&lt;&gt;0,IF(J60&lt;2017,1,0),0)</f>
        <v>0</v>
      </c>
      <c r="L60" s="42"/>
      <c r="M60" s="42"/>
      <c r="N60" s="45"/>
      <c r="O60" s="88">
        <f t="shared" ref="O60" si="45">IF(N60&lt;&gt;0,IF(N60+H60&gt;3*D60,0,IF(N60+H60&gt;D60*2.5,25,IF(N60+H60&gt;D60*2,50,IF(N60+H60&gt;D60*1.5,75,100)))),0)</f>
        <v>0</v>
      </c>
      <c r="P60" s="45"/>
      <c r="Q60" s="42"/>
      <c r="R60" s="42"/>
      <c r="S60" s="45"/>
      <c r="T60" s="45"/>
      <c r="U60" s="42"/>
      <c r="V60" s="88">
        <v>0</v>
      </c>
      <c r="W60" s="88"/>
    </row>
    <row r="61" spans="1:23" ht="39.950000000000003" customHeight="1" x14ac:dyDescent="0.25">
      <c r="A61" s="49" t="s">
        <v>857</v>
      </c>
      <c r="B61" s="49" t="s">
        <v>128</v>
      </c>
      <c r="C61" s="49"/>
      <c r="D61" s="32">
        <f t="shared" ref="D61:D79" si="46">IF(B61="I",$F$2,IF(B61="G/2",$F$2/2,IF(B61="G/5",$F$2/5,IF(B61="G/10",$F$2/10,1))))</f>
        <v>0</v>
      </c>
      <c r="E61" s="42"/>
      <c r="F61" s="37">
        <f t="shared" ref="F61:F79" si="47">IF(H61&lt;&gt;0,0,1)</f>
        <v>1</v>
      </c>
      <c r="G61" s="42"/>
      <c r="H61" s="45"/>
      <c r="I61" s="86">
        <f t="shared" ref="I61:I79" si="48">IF(H61&lt;&gt;0,IF(H61&lt;D61,1,0),0)</f>
        <v>0</v>
      </c>
      <c r="J61" s="48"/>
      <c r="K61" s="87">
        <f t="shared" si="44"/>
        <v>0</v>
      </c>
      <c r="L61" s="42"/>
      <c r="M61" s="42"/>
      <c r="N61" s="45"/>
      <c r="O61" s="88">
        <f>IF(N61&lt;&gt;0,IF(N61+H61&gt;3*D61,0,IF(N61+H61&gt;D61*2.5,25,IF(N61+H61&gt;D61*2,50,IF(N61+H61&gt;D61*1.5,75,100)))),0)</f>
        <v>0</v>
      </c>
      <c r="P61" s="45"/>
      <c r="Q61" s="42"/>
      <c r="R61" s="42"/>
      <c r="S61" s="45"/>
      <c r="T61" s="45"/>
      <c r="U61" s="42"/>
      <c r="V61" s="88">
        <v>0</v>
      </c>
      <c r="W61" s="88"/>
    </row>
    <row r="62" spans="1:23" ht="39.950000000000003" customHeight="1" x14ac:dyDescent="0.25">
      <c r="A62" s="49" t="s">
        <v>262</v>
      </c>
      <c r="B62" s="49" t="s">
        <v>128</v>
      </c>
      <c r="C62" s="49"/>
      <c r="D62" s="32">
        <f t="shared" si="46"/>
        <v>0</v>
      </c>
      <c r="E62" s="42"/>
      <c r="F62" s="37">
        <f t="shared" si="47"/>
        <v>1</v>
      </c>
      <c r="G62" s="42"/>
      <c r="H62" s="45"/>
      <c r="I62" s="86">
        <f t="shared" si="48"/>
        <v>0</v>
      </c>
      <c r="J62" s="48"/>
      <c r="K62" s="87">
        <f t="shared" si="44"/>
        <v>0</v>
      </c>
      <c r="L62" s="42"/>
      <c r="M62" s="42"/>
      <c r="N62" s="45"/>
      <c r="O62" s="88">
        <f t="shared" ref="O62:O63" si="49">IF(N62&lt;&gt;0,IF(N62+H62&gt;3*D62,0,IF(N62+H62&gt;D62*2.5,25,IF(N62+H62&gt;D62*2,50,IF(N62+H62&gt;D62*1.5,75,100)))),0)</f>
        <v>0</v>
      </c>
      <c r="P62" s="45"/>
      <c r="Q62" s="42"/>
      <c r="R62" s="42"/>
      <c r="S62" s="45"/>
      <c r="T62" s="45"/>
      <c r="U62" s="42"/>
      <c r="V62" s="88">
        <v>0</v>
      </c>
      <c r="W62" s="88"/>
    </row>
    <row r="63" spans="1:23" ht="39.950000000000003" customHeight="1" x14ac:dyDescent="0.25">
      <c r="A63" s="49" t="s">
        <v>858</v>
      </c>
      <c r="B63" s="49" t="s">
        <v>56</v>
      </c>
      <c r="C63" s="49" t="s">
        <v>859</v>
      </c>
      <c r="D63" s="32">
        <f t="shared" si="46"/>
        <v>1</v>
      </c>
      <c r="E63" s="42"/>
      <c r="F63" s="37">
        <f t="shared" si="47"/>
        <v>1</v>
      </c>
      <c r="G63" s="42"/>
      <c r="H63" s="45"/>
      <c r="I63" s="86">
        <f t="shared" si="48"/>
        <v>0</v>
      </c>
      <c r="J63" s="48"/>
      <c r="K63" s="87">
        <f t="shared" si="44"/>
        <v>0</v>
      </c>
      <c r="L63" s="42"/>
      <c r="M63" s="42"/>
      <c r="N63" s="45"/>
      <c r="O63" s="88">
        <f t="shared" si="49"/>
        <v>0</v>
      </c>
      <c r="P63" s="45"/>
      <c r="Q63" s="42"/>
      <c r="R63" s="42"/>
      <c r="S63" s="45"/>
      <c r="T63" s="45"/>
      <c r="U63" s="42"/>
      <c r="V63" s="88">
        <v>0</v>
      </c>
      <c r="W63" s="88"/>
    </row>
    <row r="64" spans="1:23" ht="39.950000000000003" customHeight="1" x14ac:dyDescent="0.25">
      <c r="A64" s="49" t="s">
        <v>860</v>
      </c>
      <c r="B64" s="49" t="s">
        <v>128</v>
      </c>
      <c r="C64" s="49" t="s">
        <v>861</v>
      </c>
      <c r="D64" s="32">
        <f t="shared" si="46"/>
        <v>0</v>
      </c>
      <c r="E64" s="42"/>
      <c r="F64" s="37">
        <f t="shared" si="47"/>
        <v>1</v>
      </c>
      <c r="G64" s="42"/>
      <c r="H64" s="45"/>
      <c r="I64" s="86">
        <f t="shared" si="48"/>
        <v>0</v>
      </c>
      <c r="J64" s="48"/>
      <c r="K64" s="87">
        <f t="shared" si="44"/>
        <v>0</v>
      </c>
      <c r="L64" s="42"/>
      <c r="M64" s="42"/>
      <c r="N64" s="45"/>
      <c r="O64" s="88">
        <f>IF(N64&lt;&gt;0,IF(N64+H64&gt;3*D64,0,IF(N64+H64&gt;D64*2.5,25,IF(N64+H64&gt;D64*2,50,IF(N64+H64&gt;D64*1.5,75,100)))),0)</f>
        <v>0</v>
      </c>
      <c r="P64" s="45"/>
      <c r="Q64" s="42"/>
      <c r="R64" s="42"/>
      <c r="S64" s="45"/>
      <c r="T64" s="45"/>
      <c r="U64" s="42"/>
      <c r="V64" s="88">
        <v>0</v>
      </c>
      <c r="W64" s="88"/>
    </row>
    <row r="65" spans="1:23" ht="39.950000000000003" customHeight="1" x14ac:dyDescent="0.25">
      <c r="A65" s="49" t="s">
        <v>862</v>
      </c>
      <c r="B65" s="49" t="s">
        <v>58</v>
      </c>
      <c r="C65" s="49" t="s">
        <v>863</v>
      </c>
      <c r="D65" s="32">
        <f t="shared" si="46"/>
        <v>0</v>
      </c>
      <c r="E65" s="42"/>
      <c r="F65" s="37">
        <f t="shared" si="47"/>
        <v>1</v>
      </c>
      <c r="G65" s="42"/>
      <c r="H65" s="45"/>
      <c r="I65" s="86">
        <f t="shared" si="48"/>
        <v>0</v>
      </c>
      <c r="J65" s="48"/>
      <c r="K65" s="87">
        <f t="shared" si="44"/>
        <v>0</v>
      </c>
      <c r="L65" s="42"/>
      <c r="M65" s="42"/>
      <c r="N65" s="45"/>
      <c r="O65" s="88">
        <f t="shared" ref="O65:O66" si="50">IF(N65&lt;&gt;0,IF(N65+H65&gt;3*D65,0,IF(N65+H65&gt;D65*2.5,25,IF(N65+H65&gt;D65*2,50,IF(N65+H65&gt;D65*1.5,75,100)))),0)</f>
        <v>0</v>
      </c>
      <c r="P65" s="45"/>
      <c r="Q65" s="42"/>
      <c r="R65" s="42"/>
      <c r="S65" s="45"/>
      <c r="T65" s="45"/>
      <c r="U65" s="42"/>
      <c r="V65" s="88">
        <v>0</v>
      </c>
      <c r="W65" s="88"/>
    </row>
    <row r="66" spans="1:23" ht="39.950000000000003" customHeight="1" x14ac:dyDescent="0.25">
      <c r="A66" s="49" t="s">
        <v>864</v>
      </c>
      <c r="B66" s="49" t="s">
        <v>128</v>
      </c>
      <c r="C66" s="49" t="s">
        <v>865</v>
      </c>
      <c r="D66" s="32">
        <f t="shared" si="46"/>
        <v>0</v>
      </c>
      <c r="E66" s="42"/>
      <c r="F66" s="37">
        <f t="shared" si="47"/>
        <v>1</v>
      </c>
      <c r="G66" s="42"/>
      <c r="H66" s="45"/>
      <c r="I66" s="86">
        <f t="shared" si="48"/>
        <v>0</v>
      </c>
      <c r="J66" s="48"/>
      <c r="K66" s="87">
        <f t="shared" si="44"/>
        <v>0</v>
      </c>
      <c r="L66" s="42"/>
      <c r="M66" s="42"/>
      <c r="N66" s="45"/>
      <c r="O66" s="88">
        <f t="shared" si="50"/>
        <v>0</v>
      </c>
      <c r="P66" s="45"/>
      <c r="Q66" s="42"/>
      <c r="R66" s="42"/>
      <c r="S66" s="45"/>
      <c r="T66" s="45"/>
      <c r="U66" s="42"/>
      <c r="V66" s="88">
        <v>0</v>
      </c>
      <c r="W66" s="88"/>
    </row>
    <row r="67" spans="1:23" ht="39.950000000000003" customHeight="1" x14ac:dyDescent="0.25">
      <c r="A67" s="49" t="s">
        <v>866</v>
      </c>
      <c r="B67" s="49" t="s">
        <v>56</v>
      </c>
      <c r="C67" s="49" t="s">
        <v>867</v>
      </c>
      <c r="D67" s="32">
        <f t="shared" si="46"/>
        <v>1</v>
      </c>
      <c r="E67" s="42"/>
      <c r="F67" s="37">
        <f t="shared" si="47"/>
        <v>1</v>
      </c>
      <c r="G67" s="42"/>
      <c r="H67" s="45"/>
      <c r="I67" s="86">
        <f t="shared" si="48"/>
        <v>0</v>
      </c>
      <c r="J67" s="48"/>
      <c r="K67" s="87">
        <f t="shared" si="44"/>
        <v>0</v>
      </c>
      <c r="L67" s="42"/>
      <c r="M67" s="42"/>
      <c r="N67" s="45"/>
      <c r="O67" s="88">
        <f>IF(N67&lt;&gt;0,IF(N67+H67&gt;3*D67,0,IF(N67+H67&gt;D67*2.5,25,IF(N67+H67&gt;D67*2,50,IF(N67+H67&gt;D67*1.5,75,100)))),0)</f>
        <v>0</v>
      </c>
      <c r="P67" s="45"/>
      <c r="Q67" s="42"/>
      <c r="R67" s="42"/>
      <c r="S67" s="45"/>
      <c r="T67" s="45"/>
      <c r="U67" s="42"/>
      <c r="V67" s="88">
        <v>0</v>
      </c>
      <c r="W67" s="88"/>
    </row>
    <row r="68" spans="1:23" ht="39.950000000000003" customHeight="1" x14ac:dyDescent="0.25">
      <c r="A68" s="49" t="s">
        <v>868</v>
      </c>
      <c r="B68" s="49" t="s">
        <v>80</v>
      </c>
      <c r="C68" s="49" t="s">
        <v>869</v>
      </c>
      <c r="D68" s="32">
        <f t="shared" si="46"/>
        <v>0</v>
      </c>
      <c r="E68" s="42"/>
      <c r="F68" s="37">
        <f t="shared" si="47"/>
        <v>1</v>
      </c>
      <c r="G68" s="42"/>
      <c r="H68" s="45"/>
      <c r="I68" s="86">
        <f t="shared" si="48"/>
        <v>0</v>
      </c>
      <c r="J68" s="48"/>
      <c r="K68" s="87">
        <f t="shared" si="44"/>
        <v>0</v>
      </c>
      <c r="L68" s="42"/>
      <c r="M68" s="42"/>
      <c r="N68" s="45"/>
      <c r="O68" s="88">
        <f t="shared" ref="O68:O69" si="51">IF(N68&lt;&gt;0,IF(N68+H68&gt;3*D68,0,IF(N68+H68&gt;D68*2.5,25,IF(N68+H68&gt;D68*2,50,IF(N68+H68&gt;D68*1.5,75,100)))),0)</f>
        <v>0</v>
      </c>
      <c r="P68" s="45"/>
      <c r="Q68" s="42"/>
      <c r="R68" s="42"/>
      <c r="S68" s="45"/>
      <c r="T68" s="45"/>
      <c r="U68" s="42"/>
      <c r="V68" s="88">
        <v>0</v>
      </c>
      <c r="W68" s="88"/>
    </row>
    <row r="69" spans="1:23" ht="39.950000000000003" customHeight="1" x14ac:dyDescent="0.25">
      <c r="A69" s="49" t="s">
        <v>870</v>
      </c>
      <c r="B69" s="49" t="s">
        <v>128</v>
      </c>
      <c r="C69" s="49"/>
      <c r="D69" s="32">
        <f t="shared" si="46"/>
        <v>0</v>
      </c>
      <c r="E69" s="42"/>
      <c r="F69" s="37">
        <f t="shared" si="47"/>
        <v>1</v>
      </c>
      <c r="G69" s="42"/>
      <c r="H69" s="45"/>
      <c r="I69" s="86">
        <f t="shared" si="48"/>
        <v>0</v>
      </c>
      <c r="J69" s="48"/>
      <c r="K69" s="87">
        <f t="shared" si="44"/>
        <v>0</v>
      </c>
      <c r="L69" s="42"/>
      <c r="M69" s="42"/>
      <c r="N69" s="45"/>
      <c r="O69" s="88">
        <f t="shared" si="51"/>
        <v>0</v>
      </c>
      <c r="P69" s="45"/>
      <c r="Q69" s="42"/>
      <c r="R69" s="42"/>
      <c r="S69" s="45"/>
      <c r="T69" s="45"/>
      <c r="U69" s="42"/>
      <c r="V69" s="88">
        <v>0</v>
      </c>
      <c r="W69" s="88"/>
    </row>
    <row r="70" spans="1:23" ht="39.950000000000003" customHeight="1" x14ac:dyDescent="0.25">
      <c r="A70" s="49" t="s">
        <v>871</v>
      </c>
      <c r="B70" s="49" t="s">
        <v>80</v>
      </c>
      <c r="C70" s="49" t="s">
        <v>872</v>
      </c>
      <c r="D70" s="32">
        <f t="shared" si="46"/>
        <v>0</v>
      </c>
      <c r="E70" s="42"/>
      <c r="F70" s="37">
        <f t="shared" si="47"/>
        <v>1</v>
      </c>
      <c r="G70" s="42"/>
      <c r="H70" s="45"/>
      <c r="I70" s="86">
        <f t="shared" si="48"/>
        <v>0</v>
      </c>
      <c r="J70" s="48"/>
      <c r="K70" s="87">
        <f t="shared" si="44"/>
        <v>0</v>
      </c>
      <c r="L70" s="42"/>
      <c r="M70" s="42"/>
      <c r="N70" s="45"/>
      <c r="O70" s="88">
        <f>IF(N70&lt;&gt;0,IF(N70+H70&gt;3*D70,0,IF(N70+H70&gt;D70*2.5,25,IF(N70+H70&gt;D70*2,50,IF(N70+H70&gt;D70*1.5,75,100)))),0)</f>
        <v>0</v>
      </c>
      <c r="P70" s="45"/>
      <c r="Q70" s="42"/>
      <c r="R70" s="42"/>
      <c r="S70" s="45"/>
      <c r="T70" s="45"/>
      <c r="U70" s="42"/>
      <c r="V70" s="88">
        <v>0</v>
      </c>
      <c r="W70" s="88"/>
    </row>
    <row r="71" spans="1:23" ht="39.950000000000003" customHeight="1" x14ac:dyDescent="0.25">
      <c r="A71" s="49" t="s">
        <v>873</v>
      </c>
      <c r="B71" s="49" t="s">
        <v>128</v>
      </c>
      <c r="C71" s="49" t="s">
        <v>874</v>
      </c>
      <c r="D71" s="32">
        <f t="shared" si="46"/>
        <v>0</v>
      </c>
      <c r="E71" s="42"/>
      <c r="F71" s="37">
        <f t="shared" si="47"/>
        <v>1</v>
      </c>
      <c r="G71" s="42"/>
      <c r="H71" s="45"/>
      <c r="I71" s="86">
        <f t="shared" si="48"/>
        <v>0</v>
      </c>
      <c r="J71" s="48"/>
      <c r="K71" s="87">
        <f t="shared" si="44"/>
        <v>0</v>
      </c>
      <c r="L71" s="42"/>
      <c r="M71" s="42"/>
      <c r="N71" s="45"/>
      <c r="O71" s="88">
        <f t="shared" ref="O71:O72" si="52">IF(N71&lt;&gt;0,IF(N71+H71&gt;3*D71,0,IF(N71+H71&gt;D71*2.5,25,IF(N71+H71&gt;D71*2,50,IF(N71+H71&gt;D71*1.5,75,100)))),0)</f>
        <v>0</v>
      </c>
      <c r="P71" s="45"/>
      <c r="Q71" s="42"/>
      <c r="R71" s="42"/>
      <c r="S71" s="45"/>
      <c r="T71" s="45"/>
      <c r="U71" s="42"/>
      <c r="V71" s="88">
        <v>0</v>
      </c>
      <c r="W71" s="88"/>
    </row>
    <row r="72" spans="1:23" ht="39.950000000000003" customHeight="1" x14ac:dyDescent="0.25">
      <c r="A72" s="49" t="s">
        <v>875</v>
      </c>
      <c r="B72" s="49" t="s">
        <v>80</v>
      </c>
      <c r="C72" s="49" t="s">
        <v>876</v>
      </c>
      <c r="D72" s="32">
        <f t="shared" si="46"/>
        <v>0</v>
      </c>
      <c r="E72" s="42"/>
      <c r="F72" s="37">
        <f t="shared" si="47"/>
        <v>1</v>
      </c>
      <c r="G72" s="42"/>
      <c r="H72" s="45"/>
      <c r="I72" s="86">
        <f t="shared" si="48"/>
        <v>0</v>
      </c>
      <c r="J72" s="48"/>
      <c r="K72" s="87">
        <f t="shared" si="44"/>
        <v>0</v>
      </c>
      <c r="L72" s="42"/>
      <c r="M72" s="42"/>
      <c r="N72" s="45"/>
      <c r="O72" s="88">
        <f t="shared" si="52"/>
        <v>0</v>
      </c>
      <c r="P72" s="45"/>
      <c r="Q72" s="42"/>
      <c r="R72" s="42"/>
      <c r="S72" s="45"/>
      <c r="T72" s="45"/>
      <c r="U72" s="42"/>
      <c r="V72" s="88">
        <v>0</v>
      </c>
      <c r="W72" s="88"/>
    </row>
    <row r="73" spans="1:23" ht="39.950000000000003" customHeight="1" x14ac:dyDescent="0.25">
      <c r="A73" s="49" t="s">
        <v>877</v>
      </c>
      <c r="B73" s="49" t="s">
        <v>80</v>
      </c>
      <c r="C73" s="49" t="s">
        <v>872</v>
      </c>
      <c r="D73" s="32">
        <f t="shared" si="46"/>
        <v>0</v>
      </c>
      <c r="E73" s="42"/>
      <c r="F73" s="37">
        <f t="shared" si="47"/>
        <v>1</v>
      </c>
      <c r="G73" s="42"/>
      <c r="H73" s="45"/>
      <c r="I73" s="86">
        <f t="shared" si="48"/>
        <v>0</v>
      </c>
      <c r="J73" s="48"/>
      <c r="K73" s="87">
        <f t="shared" si="44"/>
        <v>0</v>
      </c>
      <c r="L73" s="42"/>
      <c r="M73" s="42"/>
      <c r="N73" s="45"/>
      <c r="O73" s="88">
        <f>IF(N73&lt;&gt;0,IF(N73+H73&gt;3*D73,0,IF(N73+H73&gt;D73*2.5,25,IF(N73+H73&gt;D73*2,50,IF(N73+H73&gt;D73*1.5,75,100)))),0)</f>
        <v>0</v>
      </c>
      <c r="P73" s="45"/>
      <c r="Q73" s="42"/>
      <c r="R73" s="42"/>
      <c r="S73" s="45"/>
      <c r="T73" s="45"/>
      <c r="U73" s="42"/>
      <c r="V73" s="88">
        <v>0</v>
      </c>
      <c r="W73" s="88"/>
    </row>
    <row r="74" spans="1:23" ht="39.950000000000003" customHeight="1" x14ac:dyDescent="0.25">
      <c r="A74" s="49" t="s">
        <v>878</v>
      </c>
      <c r="B74" s="49" t="s">
        <v>56</v>
      </c>
      <c r="C74" s="49"/>
      <c r="D74" s="32">
        <f t="shared" si="46"/>
        <v>1</v>
      </c>
      <c r="E74" s="42"/>
      <c r="F74" s="37">
        <f t="shared" si="47"/>
        <v>1</v>
      </c>
      <c r="G74" s="42"/>
      <c r="H74" s="45"/>
      <c r="I74" s="86">
        <f t="shared" si="48"/>
        <v>0</v>
      </c>
      <c r="J74" s="48"/>
      <c r="K74" s="87">
        <f t="shared" si="44"/>
        <v>0</v>
      </c>
      <c r="L74" s="42"/>
      <c r="M74" s="42"/>
      <c r="N74" s="45"/>
      <c r="O74" s="88">
        <f t="shared" ref="O74:O75" si="53">IF(N74&lt;&gt;0,IF(N74+H74&gt;3*D74,0,IF(N74+H74&gt;D74*2.5,25,IF(N74+H74&gt;D74*2,50,IF(N74+H74&gt;D74*1.5,75,100)))),0)</f>
        <v>0</v>
      </c>
      <c r="P74" s="45"/>
      <c r="Q74" s="42"/>
      <c r="R74" s="42"/>
      <c r="S74" s="45"/>
      <c r="T74" s="45"/>
      <c r="U74" s="42"/>
      <c r="V74" s="88">
        <v>0</v>
      </c>
      <c r="W74" s="88"/>
    </row>
    <row r="75" spans="1:23" ht="39.950000000000003" customHeight="1" x14ac:dyDescent="0.25">
      <c r="A75" s="49" t="s">
        <v>879</v>
      </c>
      <c r="B75" s="49" t="s">
        <v>80</v>
      </c>
      <c r="C75" s="49"/>
      <c r="D75" s="32">
        <f t="shared" si="46"/>
        <v>0</v>
      </c>
      <c r="E75" s="42"/>
      <c r="F75" s="37">
        <f t="shared" si="47"/>
        <v>1</v>
      </c>
      <c r="G75" s="42"/>
      <c r="H75" s="45"/>
      <c r="I75" s="86">
        <f t="shared" si="48"/>
        <v>0</v>
      </c>
      <c r="J75" s="48"/>
      <c r="K75" s="87">
        <f t="shared" si="44"/>
        <v>0</v>
      </c>
      <c r="L75" s="42"/>
      <c r="M75" s="42"/>
      <c r="N75" s="45"/>
      <c r="O75" s="88">
        <f t="shared" si="53"/>
        <v>0</v>
      </c>
      <c r="P75" s="45"/>
      <c r="Q75" s="42"/>
      <c r="R75" s="42"/>
      <c r="S75" s="45"/>
      <c r="T75" s="45"/>
      <c r="U75" s="42"/>
      <c r="V75" s="88">
        <v>0</v>
      </c>
      <c r="W75" s="88"/>
    </row>
    <row r="76" spans="1:23" ht="39.950000000000003" customHeight="1" x14ac:dyDescent="0.25">
      <c r="A76" s="49" t="s">
        <v>842</v>
      </c>
      <c r="B76" s="49" t="s">
        <v>80</v>
      </c>
      <c r="C76" s="49" t="s">
        <v>880</v>
      </c>
      <c r="D76" s="32">
        <f t="shared" si="46"/>
        <v>0</v>
      </c>
      <c r="E76" s="42"/>
      <c r="F76" s="37">
        <f t="shared" si="47"/>
        <v>1</v>
      </c>
      <c r="G76" s="42"/>
      <c r="H76" s="45"/>
      <c r="I76" s="86">
        <f t="shared" si="48"/>
        <v>0</v>
      </c>
      <c r="J76" s="48"/>
      <c r="K76" s="87">
        <f t="shared" si="44"/>
        <v>0</v>
      </c>
      <c r="L76" s="42"/>
      <c r="M76" s="42"/>
      <c r="N76" s="45"/>
      <c r="O76" s="88">
        <f>IF(N76&lt;&gt;0,IF(N76+H76&gt;3*D76,0,IF(N76+H76&gt;D76*2.5,25,IF(N76+H76&gt;D76*2,50,IF(N76+H76&gt;D76*1.5,75,100)))),0)</f>
        <v>0</v>
      </c>
      <c r="P76" s="45"/>
      <c r="Q76" s="42"/>
      <c r="R76" s="42"/>
      <c r="S76" s="45"/>
      <c r="T76" s="45"/>
      <c r="U76" s="42"/>
      <c r="V76" s="88">
        <v>0</v>
      </c>
      <c r="W76" s="88"/>
    </row>
    <row r="77" spans="1:23" ht="39.950000000000003" customHeight="1" x14ac:dyDescent="0.25">
      <c r="A77" s="49" t="s">
        <v>881</v>
      </c>
      <c r="B77" s="49" t="s">
        <v>56</v>
      </c>
      <c r="C77" s="49" t="s">
        <v>882</v>
      </c>
      <c r="D77" s="32">
        <f t="shared" si="46"/>
        <v>1</v>
      </c>
      <c r="E77" s="42"/>
      <c r="F77" s="37">
        <f t="shared" si="47"/>
        <v>1</v>
      </c>
      <c r="G77" s="42"/>
      <c r="H77" s="45"/>
      <c r="I77" s="86">
        <f t="shared" si="48"/>
        <v>0</v>
      </c>
      <c r="J77" s="48"/>
      <c r="K77" s="87">
        <f t="shared" si="44"/>
        <v>0</v>
      </c>
      <c r="L77" s="42"/>
      <c r="M77" s="42"/>
      <c r="N77" s="45"/>
      <c r="O77" s="88">
        <f t="shared" ref="O77:O79" si="54">IF(N77&lt;&gt;0,IF(N77+H77&gt;3*D77,0,IF(N77+H77&gt;D77*2.5,25,IF(N77+H77&gt;D77*2,50,IF(N77+H77&gt;D77*1.5,75,100)))),0)</f>
        <v>0</v>
      </c>
      <c r="P77" s="45"/>
      <c r="Q77" s="42"/>
      <c r="R77" s="42"/>
      <c r="S77" s="45"/>
      <c r="T77" s="45"/>
      <c r="U77" s="42"/>
      <c r="V77" s="88">
        <v>0</v>
      </c>
      <c r="W77" s="88"/>
    </row>
    <row r="78" spans="1:23" ht="39.950000000000003" customHeight="1" x14ac:dyDescent="0.25">
      <c r="A78" s="49" t="s">
        <v>883</v>
      </c>
      <c r="B78" s="49" t="s">
        <v>128</v>
      </c>
      <c r="C78" s="49"/>
      <c r="D78" s="32">
        <f t="shared" si="46"/>
        <v>0</v>
      </c>
      <c r="E78" s="42"/>
      <c r="F78" s="37">
        <f t="shared" si="47"/>
        <v>1</v>
      </c>
      <c r="G78" s="42"/>
      <c r="H78" s="45"/>
      <c r="I78" s="86">
        <f t="shared" si="48"/>
        <v>0</v>
      </c>
      <c r="J78" s="48"/>
      <c r="K78" s="87">
        <f t="shared" si="44"/>
        <v>0</v>
      </c>
      <c r="L78" s="42"/>
      <c r="M78" s="42"/>
      <c r="N78" s="45"/>
      <c r="O78" s="88">
        <f t="shared" si="54"/>
        <v>0</v>
      </c>
      <c r="P78" s="45"/>
      <c r="Q78" s="42"/>
      <c r="R78" s="42"/>
      <c r="S78" s="45"/>
      <c r="T78" s="45"/>
      <c r="U78" s="42"/>
      <c r="V78" s="88">
        <v>0</v>
      </c>
      <c r="W78" s="88"/>
    </row>
    <row r="79" spans="1:23" ht="39.950000000000003" customHeight="1" x14ac:dyDescent="0.25">
      <c r="A79" s="49" t="s">
        <v>884</v>
      </c>
      <c r="B79" s="49" t="s">
        <v>80</v>
      </c>
      <c r="C79" s="49"/>
      <c r="D79" s="32">
        <f t="shared" si="46"/>
        <v>0</v>
      </c>
      <c r="E79" s="42"/>
      <c r="F79" s="37">
        <f t="shared" si="47"/>
        <v>1</v>
      </c>
      <c r="G79" s="42"/>
      <c r="H79" s="45"/>
      <c r="I79" s="86">
        <f t="shared" si="48"/>
        <v>0</v>
      </c>
      <c r="J79" s="48"/>
      <c r="K79" s="87">
        <f t="shared" si="44"/>
        <v>0</v>
      </c>
      <c r="L79" s="42"/>
      <c r="M79" s="42"/>
      <c r="N79" s="45"/>
      <c r="O79" s="88">
        <f t="shared" si="54"/>
        <v>0</v>
      </c>
      <c r="P79" s="45"/>
      <c r="Q79" s="42"/>
      <c r="R79" s="42"/>
      <c r="S79" s="45"/>
      <c r="T79" s="45"/>
      <c r="U79" s="42"/>
      <c r="V79" s="88">
        <v>0</v>
      </c>
      <c r="W79" s="88"/>
    </row>
    <row r="80" spans="1:23" ht="39.950000000000003" customHeight="1" x14ac:dyDescent="0.25">
      <c r="A80" s="49" t="s">
        <v>885</v>
      </c>
      <c r="B80" s="49" t="s">
        <v>56</v>
      </c>
      <c r="C80" s="49"/>
      <c r="D80" s="32">
        <f t="shared" si="23"/>
        <v>1</v>
      </c>
      <c r="E80" s="42"/>
      <c r="F80" s="37">
        <f t="shared" si="42"/>
        <v>1</v>
      </c>
      <c r="G80" s="42"/>
      <c r="H80" s="45"/>
      <c r="I80" s="86">
        <f t="shared" si="43"/>
        <v>0</v>
      </c>
      <c r="J80" s="48"/>
      <c r="K80" s="87">
        <f t="shared" si="44"/>
        <v>0</v>
      </c>
      <c r="L80" s="42"/>
      <c r="M80" s="42"/>
      <c r="N80" s="45"/>
      <c r="O80" s="88">
        <f>IF(N80&lt;&gt;0,IF(N80+H80&gt;3*D80,0,IF(N80+H80&gt;D80*2.5,25,IF(N80+H80&gt;D80*2,50,IF(N80+H80&gt;D80*1.5,75,100)))),0)</f>
        <v>0</v>
      </c>
      <c r="P80" s="45"/>
      <c r="Q80" s="42"/>
      <c r="R80" s="42"/>
      <c r="S80" s="45"/>
      <c r="T80" s="45"/>
      <c r="U80" s="42"/>
      <c r="V80" s="88">
        <v>0</v>
      </c>
      <c r="W80" s="88"/>
    </row>
    <row r="81" spans="1:23" ht="39.950000000000003" customHeight="1" x14ac:dyDescent="0.25">
      <c r="A81" s="49" t="s">
        <v>886</v>
      </c>
      <c r="B81" s="49" t="s">
        <v>128</v>
      </c>
      <c r="C81" s="49"/>
      <c r="D81" s="32">
        <f t="shared" si="23"/>
        <v>0</v>
      </c>
      <c r="E81" s="42"/>
      <c r="F81" s="37">
        <f t="shared" si="42"/>
        <v>1</v>
      </c>
      <c r="G81" s="42"/>
      <c r="H81" s="45"/>
      <c r="I81" s="86">
        <f t="shared" si="43"/>
        <v>0</v>
      </c>
      <c r="J81" s="48"/>
      <c r="K81" s="87">
        <f t="shared" si="44"/>
        <v>0</v>
      </c>
      <c r="L81" s="42"/>
      <c r="M81" s="42"/>
      <c r="N81" s="45"/>
      <c r="O81" s="88">
        <f t="shared" ref="O81:O82" si="55">IF(N81&lt;&gt;0,IF(N81+H81&gt;3*D81,0,IF(N81+H81&gt;D81*2.5,25,IF(N81+H81&gt;D81*2,50,IF(N81+H81&gt;D81*1.5,75,100)))),0)</f>
        <v>0</v>
      </c>
      <c r="P81" s="45"/>
      <c r="Q81" s="42"/>
      <c r="R81" s="42"/>
      <c r="S81" s="45"/>
      <c r="T81" s="45"/>
      <c r="U81" s="42"/>
      <c r="V81" s="88">
        <v>0</v>
      </c>
      <c r="W81" s="88"/>
    </row>
    <row r="82" spans="1:23" ht="39.950000000000003" customHeight="1" x14ac:dyDescent="0.25">
      <c r="A82" s="49" t="s">
        <v>887</v>
      </c>
      <c r="B82" s="49" t="s">
        <v>80</v>
      </c>
      <c r="C82" s="49" t="s">
        <v>888</v>
      </c>
      <c r="D82" s="32">
        <f t="shared" si="23"/>
        <v>0</v>
      </c>
      <c r="E82" s="42"/>
      <c r="F82" s="37">
        <f t="shared" si="42"/>
        <v>1</v>
      </c>
      <c r="G82" s="42"/>
      <c r="H82" s="45"/>
      <c r="I82" s="86">
        <f t="shared" si="43"/>
        <v>0</v>
      </c>
      <c r="J82" s="48"/>
      <c r="K82" s="87">
        <f t="shared" si="44"/>
        <v>0</v>
      </c>
      <c r="L82" s="42"/>
      <c r="M82" s="42"/>
      <c r="N82" s="45"/>
      <c r="O82" s="88">
        <f t="shared" si="55"/>
        <v>0</v>
      </c>
      <c r="P82" s="45"/>
      <c r="Q82" s="42"/>
      <c r="R82" s="42"/>
      <c r="S82" s="45"/>
      <c r="T82" s="45"/>
      <c r="U82" s="42"/>
      <c r="V82" s="88">
        <v>0</v>
      </c>
      <c r="W82" s="88"/>
    </row>
    <row r="83" spans="1:23" ht="39.950000000000003" customHeight="1" x14ac:dyDescent="0.25">
      <c r="A83" s="49" t="s">
        <v>889</v>
      </c>
      <c r="B83" s="49" t="s">
        <v>128</v>
      </c>
      <c r="C83" s="49"/>
      <c r="D83" s="32">
        <f t="shared" si="23"/>
        <v>0</v>
      </c>
      <c r="E83" s="42"/>
      <c r="F83" s="37">
        <f t="shared" si="42"/>
        <v>1</v>
      </c>
      <c r="G83" s="42"/>
      <c r="H83" s="45"/>
      <c r="I83" s="86">
        <f t="shared" si="43"/>
        <v>0</v>
      </c>
      <c r="J83" s="48"/>
      <c r="K83" s="87">
        <f t="shared" si="44"/>
        <v>0</v>
      </c>
      <c r="L83" s="42"/>
      <c r="M83" s="42"/>
      <c r="N83" s="45"/>
      <c r="O83" s="88">
        <f>IF(N83&lt;&gt;0,IF(N83+H83&gt;3*D83,0,IF(N83+H83&gt;D83*2.5,25,IF(N83+H83&gt;D83*2,50,IF(N83+H83&gt;D83*1.5,75,100)))),0)</f>
        <v>0</v>
      </c>
      <c r="P83" s="45"/>
      <c r="Q83" s="42"/>
      <c r="R83" s="42"/>
      <c r="S83" s="45"/>
      <c r="T83" s="45"/>
      <c r="U83" s="42"/>
      <c r="V83" s="88">
        <v>0</v>
      </c>
      <c r="W83" s="88"/>
    </row>
    <row r="84" spans="1:23" ht="39.950000000000003" customHeight="1" x14ac:dyDescent="0.25">
      <c r="A84" s="49" t="s">
        <v>890</v>
      </c>
      <c r="B84" s="49" t="s">
        <v>80</v>
      </c>
      <c r="C84" s="49"/>
      <c r="D84" s="32">
        <f t="shared" si="23"/>
        <v>0</v>
      </c>
      <c r="E84" s="42"/>
      <c r="F84" s="37">
        <f t="shared" si="42"/>
        <v>1</v>
      </c>
      <c r="G84" s="42"/>
      <c r="H84" s="45"/>
      <c r="I84" s="86">
        <f t="shared" si="43"/>
        <v>0</v>
      </c>
      <c r="J84" s="48"/>
      <c r="K84" s="87">
        <f t="shared" si="44"/>
        <v>0</v>
      </c>
      <c r="L84" s="42"/>
      <c r="M84" s="42"/>
      <c r="N84" s="45"/>
      <c r="O84" s="88">
        <f t="shared" ref="O84:O85" si="56">IF(N84&lt;&gt;0,IF(N84+H84&gt;3*D84,0,IF(N84+H84&gt;D84*2.5,25,IF(N84+H84&gt;D84*2,50,IF(N84+H84&gt;D84*1.5,75,100)))),0)</f>
        <v>0</v>
      </c>
      <c r="P84" s="45"/>
      <c r="Q84" s="42"/>
      <c r="R84" s="42"/>
      <c r="S84" s="45"/>
      <c r="T84" s="45"/>
      <c r="U84" s="42"/>
      <c r="V84" s="88">
        <v>0</v>
      </c>
      <c r="W84" s="88"/>
    </row>
    <row r="85" spans="1:23" ht="39.950000000000003" customHeight="1" x14ac:dyDescent="0.25">
      <c r="A85" s="49" t="s">
        <v>891</v>
      </c>
      <c r="B85" s="49" t="s">
        <v>80</v>
      </c>
      <c r="C85" s="49"/>
      <c r="D85" s="32">
        <f t="shared" si="23"/>
        <v>0</v>
      </c>
      <c r="E85" s="42"/>
      <c r="F85" s="37">
        <f t="shared" si="42"/>
        <v>1</v>
      </c>
      <c r="G85" s="42"/>
      <c r="H85" s="45"/>
      <c r="I85" s="86">
        <f t="shared" si="43"/>
        <v>0</v>
      </c>
      <c r="J85" s="48"/>
      <c r="K85" s="87">
        <f t="shared" si="44"/>
        <v>0</v>
      </c>
      <c r="L85" s="42"/>
      <c r="M85" s="42"/>
      <c r="N85" s="45"/>
      <c r="O85" s="88">
        <f t="shared" si="56"/>
        <v>0</v>
      </c>
      <c r="P85" s="45"/>
      <c r="Q85" s="42"/>
      <c r="R85" s="42"/>
      <c r="S85" s="45"/>
      <c r="T85" s="45"/>
      <c r="U85" s="42"/>
      <c r="V85" s="88">
        <v>0</v>
      </c>
      <c r="W85" s="88"/>
    </row>
    <row r="86" spans="1:23" ht="39.950000000000003" customHeight="1" x14ac:dyDescent="0.25">
      <c r="A86" s="49" t="s">
        <v>892</v>
      </c>
      <c r="B86" s="49" t="s">
        <v>80</v>
      </c>
      <c r="C86" s="49" t="s">
        <v>893</v>
      </c>
      <c r="D86" s="32">
        <f t="shared" si="23"/>
        <v>0</v>
      </c>
      <c r="E86" s="42"/>
      <c r="F86" s="37">
        <f t="shared" si="42"/>
        <v>1</v>
      </c>
      <c r="G86" s="42"/>
      <c r="H86" s="45"/>
      <c r="I86" s="86">
        <f t="shared" si="43"/>
        <v>0</v>
      </c>
      <c r="J86" s="48"/>
      <c r="K86" s="87">
        <f t="shared" si="44"/>
        <v>0</v>
      </c>
      <c r="L86" s="42"/>
      <c r="M86" s="42"/>
      <c r="N86" s="45"/>
      <c r="O86" s="88">
        <f>IF(N86&lt;&gt;0,IF(N86+H86&gt;3*D86,0,IF(N86+H86&gt;D86*2.5,25,IF(N86+H86&gt;D86*2,50,IF(N86+H86&gt;D86*1.5,75,100)))),0)</f>
        <v>0</v>
      </c>
      <c r="P86" s="45"/>
      <c r="Q86" s="42"/>
      <c r="R86" s="42"/>
      <c r="S86" s="45"/>
      <c r="T86" s="45"/>
      <c r="U86" s="42"/>
      <c r="V86" s="88">
        <v>0</v>
      </c>
      <c r="W86" s="88"/>
    </row>
    <row r="87" spans="1:23" ht="39.950000000000003" customHeight="1" x14ac:dyDescent="0.25">
      <c r="A87" s="49" t="s">
        <v>894</v>
      </c>
      <c r="B87" s="49" t="s">
        <v>56</v>
      </c>
      <c r="C87" s="49"/>
      <c r="D87" s="32">
        <f t="shared" si="23"/>
        <v>1</v>
      </c>
      <c r="E87" s="42"/>
      <c r="F87" s="37">
        <f t="shared" si="42"/>
        <v>1</v>
      </c>
      <c r="G87" s="42"/>
      <c r="H87" s="45"/>
      <c r="I87" s="86">
        <f t="shared" si="43"/>
        <v>0</v>
      </c>
      <c r="J87" s="48"/>
      <c r="K87" s="87">
        <f t="shared" si="44"/>
        <v>0</v>
      </c>
      <c r="L87" s="42"/>
      <c r="M87" s="42"/>
      <c r="N87" s="45"/>
      <c r="O87" s="88">
        <f t="shared" ref="O87:O88" si="57">IF(N87&lt;&gt;0,IF(N87+H87&gt;3*D87,0,IF(N87+H87&gt;D87*2.5,25,IF(N87+H87&gt;D87*2,50,IF(N87+H87&gt;D87*1.5,75,100)))),0)</f>
        <v>0</v>
      </c>
      <c r="P87" s="45"/>
      <c r="Q87" s="42"/>
      <c r="R87" s="42"/>
      <c r="S87" s="45"/>
      <c r="T87" s="45"/>
      <c r="U87" s="42"/>
      <c r="V87" s="88">
        <v>0</v>
      </c>
      <c r="W87" s="88"/>
    </row>
    <row r="88" spans="1:23" ht="39.950000000000003" customHeight="1" x14ac:dyDescent="0.25">
      <c r="A88" s="49" t="s">
        <v>757</v>
      </c>
      <c r="B88" s="49" t="s">
        <v>56</v>
      </c>
      <c r="C88" s="49"/>
      <c r="D88" s="32">
        <f t="shared" si="23"/>
        <v>1</v>
      </c>
      <c r="E88" s="42"/>
      <c r="F88" s="37">
        <f t="shared" si="42"/>
        <v>1</v>
      </c>
      <c r="G88" s="42"/>
      <c r="H88" s="45"/>
      <c r="I88" s="86">
        <f t="shared" si="43"/>
        <v>0</v>
      </c>
      <c r="J88" s="48"/>
      <c r="K88" s="87">
        <f t="shared" si="44"/>
        <v>0</v>
      </c>
      <c r="L88" s="42"/>
      <c r="M88" s="42"/>
      <c r="N88" s="45"/>
      <c r="O88" s="88">
        <f t="shared" si="57"/>
        <v>0</v>
      </c>
      <c r="P88" s="45"/>
      <c r="Q88" s="42"/>
      <c r="R88" s="42"/>
      <c r="S88" s="45"/>
      <c r="T88" s="45"/>
      <c r="U88" s="42"/>
      <c r="V88" s="88">
        <v>0</v>
      </c>
      <c r="W88" s="88"/>
    </row>
    <row r="89" spans="1:23" ht="39.950000000000003" customHeight="1" x14ac:dyDescent="0.25">
      <c r="A89" s="49" t="s">
        <v>758</v>
      </c>
      <c r="B89" s="49" t="s">
        <v>80</v>
      </c>
      <c r="C89" s="49" t="s">
        <v>895</v>
      </c>
      <c r="D89" s="32">
        <f t="shared" si="23"/>
        <v>0</v>
      </c>
      <c r="E89" s="42"/>
      <c r="F89" s="37">
        <f t="shared" si="42"/>
        <v>1</v>
      </c>
      <c r="G89" s="42"/>
      <c r="H89" s="45"/>
      <c r="I89" s="86">
        <f t="shared" si="43"/>
        <v>0</v>
      </c>
      <c r="J89" s="48"/>
      <c r="K89" s="87">
        <f t="shared" si="44"/>
        <v>0</v>
      </c>
      <c r="L89" s="42"/>
      <c r="M89" s="42"/>
      <c r="N89" s="45"/>
      <c r="O89" s="88">
        <f>IF(N89&lt;&gt;0,IF(N89+H89&gt;3*D89,0,IF(N89+H89&gt;D89*2.5,25,IF(N89+H89&gt;D89*2,50,IF(N89+H89&gt;D89*1.5,75,100)))),0)</f>
        <v>0</v>
      </c>
      <c r="P89" s="45"/>
      <c r="Q89" s="42"/>
      <c r="R89" s="42"/>
      <c r="S89" s="45"/>
      <c r="T89" s="45"/>
      <c r="U89" s="42"/>
      <c r="V89" s="88">
        <v>0</v>
      </c>
      <c r="W89" s="88"/>
    </row>
    <row r="90" spans="1:23" ht="39.950000000000003" customHeight="1" x14ac:dyDescent="0.25">
      <c r="A90" s="49" t="s">
        <v>896</v>
      </c>
      <c r="B90" s="49" t="s">
        <v>91</v>
      </c>
      <c r="C90" s="49"/>
      <c r="D90" s="32">
        <f t="shared" si="23"/>
        <v>0</v>
      </c>
      <c r="E90" s="42"/>
      <c r="F90" s="37">
        <f t="shared" si="42"/>
        <v>1</v>
      </c>
      <c r="G90" s="42"/>
      <c r="H90" s="45"/>
      <c r="I90" s="86">
        <f t="shared" si="43"/>
        <v>0</v>
      </c>
      <c r="J90" s="48"/>
      <c r="K90" s="87">
        <f t="shared" si="44"/>
        <v>0</v>
      </c>
      <c r="L90" s="42"/>
      <c r="M90" s="42"/>
      <c r="N90" s="45"/>
      <c r="O90" s="88">
        <f t="shared" ref="O90:O91" si="58">IF(N90&lt;&gt;0,IF(N90+H90&gt;3*D90,0,IF(N90+H90&gt;D90*2.5,25,IF(N90+H90&gt;D90*2,50,IF(N90+H90&gt;D90*1.5,75,100)))),0)</f>
        <v>0</v>
      </c>
      <c r="P90" s="45"/>
      <c r="Q90" s="42"/>
      <c r="R90" s="42"/>
      <c r="S90" s="45"/>
      <c r="T90" s="45"/>
      <c r="U90" s="42"/>
      <c r="V90" s="88">
        <v>0</v>
      </c>
      <c r="W90" s="88"/>
    </row>
    <row r="91" spans="1:23" ht="39.950000000000003" customHeight="1" x14ac:dyDescent="0.25">
      <c r="A91" s="49" t="s">
        <v>897</v>
      </c>
      <c r="B91" s="49" t="s">
        <v>128</v>
      </c>
      <c r="C91" s="49"/>
      <c r="D91" s="32">
        <f t="shared" si="23"/>
        <v>0</v>
      </c>
      <c r="E91" s="42"/>
      <c r="F91" s="37">
        <f t="shared" si="42"/>
        <v>1</v>
      </c>
      <c r="G91" s="42"/>
      <c r="H91" s="45"/>
      <c r="I91" s="86">
        <f t="shared" si="43"/>
        <v>0</v>
      </c>
      <c r="J91" s="48"/>
      <c r="K91" s="87">
        <f t="shared" si="44"/>
        <v>0</v>
      </c>
      <c r="L91" s="42"/>
      <c r="M91" s="42"/>
      <c r="N91" s="45"/>
      <c r="O91" s="88">
        <f t="shared" si="58"/>
        <v>0</v>
      </c>
      <c r="P91" s="45"/>
      <c r="Q91" s="42"/>
      <c r="R91" s="42"/>
      <c r="S91" s="45"/>
      <c r="T91" s="45"/>
      <c r="U91" s="42"/>
      <c r="V91" s="88">
        <v>0</v>
      </c>
      <c r="W91" s="88"/>
    </row>
    <row r="92" spans="1:23" ht="39.950000000000003" customHeight="1" x14ac:dyDescent="0.25">
      <c r="A92" s="49" t="s">
        <v>898</v>
      </c>
      <c r="B92" s="49" t="s">
        <v>56</v>
      </c>
      <c r="C92" s="49"/>
      <c r="D92" s="32">
        <f t="shared" si="23"/>
        <v>1</v>
      </c>
      <c r="E92" s="42"/>
      <c r="F92" s="37">
        <f t="shared" si="42"/>
        <v>1</v>
      </c>
      <c r="G92" s="42"/>
      <c r="H92" s="45"/>
      <c r="I92" s="86">
        <f t="shared" si="43"/>
        <v>0</v>
      </c>
      <c r="J92" s="48"/>
      <c r="K92" s="87">
        <f t="shared" si="44"/>
        <v>0</v>
      </c>
      <c r="L92" s="42"/>
      <c r="M92" s="42"/>
      <c r="N92" s="45"/>
      <c r="O92" s="88">
        <f>IF(N92&lt;&gt;0,IF(N92+H92&gt;3*D92,0,IF(N92+H92&gt;D92*2.5,25,IF(N92+H92&gt;D92*2,50,IF(N92+H92&gt;D92*1.5,75,100)))),0)</f>
        <v>0</v>
      </c>
      <c r="P92" s="45"/>
      <c r="Q92" s="42"/>
      <c r="R92" s="42"/>
      <c r="S92" s="45"/>
      <c r="T92" s="45"/>
      <c r="U92" s="42"/>
      <c r="V92" s="88">
        <v>0</v>
      </c>
      <c r="W92" s="88"/>
    </row>
    <row r="93" spans="1:23" ht="39.950000000000003" customHeight="1" x14ac:dyDescent="0.25">
      <c r="A93" s="49" t="s">
        <v>899</v>
      </c>
      <c r="B93" s="49" t="s">
        <v>91</v>
      </c>
      <c r="C93" s="49" t="s">
        <v>900</v>
      </c>
      <c r="D93" s="32">
        <f t="shared" si="23"/>
        <v>0</v>
      </c>
      <c r="E93" s="42"/>
      <c r="F93" s="37">
        <f t="shared" si="42"/>
        <v>1</v>
      </c>
      <c r="G93" s="42"/>
      <c r="H93" s="45"/>
      <c r="I93" s="86">
        <f t="shared" si="43"/>
        <v>0</v>
      </c>
      <c r="J93" s="48"/>
      <c r="K93" s="87">
        <f t="shared" si="44"/>
        <v>0</v>
      </c>
      <c r="L93" s="42"/>
      <c r="M93" s="42"/>
      <c r="N93" s="45"/>
      <c r="O93" s="88">
        <f t="shared" ref="O93:O94" si="59">IF(N93&lt;&gt;0,IF(N93+H93&gt;3*D93,0,IF(N93+H93&gt;D93*2.5,25,IF(N93+H93&gt;D93*2,50,IF(N93+H93&gt;D93*1.5,75,100)))),0)</f>
        <v>0</v>
      </c>
      <c r="P93" s="45"/>
      <c r="Q93" s="42"/>
      <c r="R93" s="42"/>
      <c r="S93" s="45"/>
      <c r="T93" s="45"/>
      <c r="U93" s="42"/>
      <c r="V93" s="88">
        <v>0</v>
      </c>
      <c r="W93" s="88"/>
    </row>
    <row r="94" spans="1:23" ht="39.950000000000003" customHeight="1" x14ac:dyDescent="0.25">
      <c r="A94" s="49" t="s">
        <v>901</v>
      </c>
      <c r="B94" s="49" t="s">
        <v>91</v>
      </c>
      <c r="C94" s="49"/>
      <c r="D94" s="32">
        <f t="shared" si="23"/>
        <v>0</v>
      </c>
      <c r="E94" s="42"/>
      <c r="F94" s="37">
        <f t="shared" si="42"/>
        <v>1</v>
      </c>
      <c r="G94" s="42"/>
      <c r="H94" s="45"/>
      <c r="I94" s="86">
        <f t="shared" si="43"/>
        <v>0</v>
      </c>
      <c r="J94" s="48"/>
      <c r="K94" s="87">
        <f t="shared" si="44"/>
        <v>0</v>
      </c>
      <c r="L94" s="42"/>
      <c r="M94" s="42"/>
      <c r="N94" s="45"/>
      <c r="O94" s="88">
        <f t="shared" si="59"/>
        <v>0</v>
      </c>
      <c r="P94" s="45"/>
      <c r="Q94" s="42"/>
      <c r="R94" s="42"/>
      <c r="S94" s="45"/>
      <c r="T94" s="45"/>
      <c r="U94" s="42"/>
      <c r="V94" s="88">
        <v>0</v>
      </c>
      <c r="W94" s="88"/>
    </row>
    <row r="95" spans="1:23" ht="39.950000000000003" customHeight="1" x14ac:dyDescent="0.25">
      <c r="A95" s="49" t="s">
        <v>902</v>
      </c>
      <c r="B95" s="49" t="s">
        <v>56</v>
      </c>
      <c r="C95" s="49"/>
      <c r="D95" s="32">
        <f t="shared" si="23"/>
        <v>1</v>
      </c>
      <c r="E95" s="42"/>
      <c r="F95" s="37">
        <f t="shared" si="42"/>
        <v>1</v>
      </c>
      <c r="G95" s="42"/>
      <c r="H95" s="45"/>
      <c r="I95" s="86">
        <f t="shared" si="43"/>
        <v>0</v>
      </c>
      <c r="J95" s="48"/>
      <c r="K95" s="87">
        <f t="shared" si="44"/>
        <v>0</v>
      </c>
      <c r="L95" s="42"/>
      <c r="M95" s="42"/>
      <c r="N95" s="45"/>
      <c r="O95" s="88">
        <f>IF(N95&lt;&gt;0,IF(N95+H95&gt;3*D95,0,IF(N95+H95&gt;D95*2.5,25,IF(N95+H95&gt;D95*2,50,IF(N95+H95&gt;D95*1.5,75,100)))),0)</f>
        <v>0</v>
      </c>
      <c r="P95" s="45"/>
      <c r="Q95" s="42"/>
      <c r="R95" s="42"/>
      <c r="S95" s="45"/>
      <c r="T95" s="45"/>
      <c r="U95" s="42"/>
      <c r="V95" s="88">
        <v>0</v>
      </c>
      <c r="W95" s="88"/>
    </row>
    <row r="96" spans="1:23" ht="39.950000000000003" customHeight="1" x14ac:dyDescent="0.25">
      <c r="A96" s="49" t="s">
        <v>903</v>
      </c>
      <c r="B96" s="49" t="s">
        <v>128</v>
      </c>
      <c r="C96" s="49"/>
      <c r="D96" s="32">
        <f t="shared" si="23"/>
        <v>0</v>
      </c>
      <c r="E96" s="42"/>
      <c r="F96" s="37">
        <f t="shared" si="42"/>
        <v>1</v>
      </c>
      <c r="G96" s="42"/>
      <c r="H96" s="45"/>
      <c r="I96" s="86">
        <f t="shared" si="43"/>
        <v>0</v>
      </c>
      <c r="J96" s="48"/>
      <c r="K96" s="87">
        <f t="shared" si="44"/>
        <v>0</v>
      </c>
      <c r="L96" s="42"/>
      <c r="M96" s="42"/>
      <c r="N96" s="45"/>
      <c r="O96" s="88">
        <f t="shared" ref="O96:O99" si="60">IF(N96&lt;&gt;0,IF(N96+H96&gt;3*D96,0,IF(N96+H96&gt;D96*2.5,25,IF(N96+H96&gt;D96*2,50,IF(N96+H96&gt;D96*1.5,75,100)))),0)</f>
        <v>0</v>
      </c>
      <c r="P96" s="45"/>
      <c r="Q96" s="42"/>
      <c r="R96" s="42"/>
      <c r="S96" s="45"/>
      <c r="T96" s="45"/>
      <c r="U96" s="42"/>
      <c r="V96" s="88">
        <v>0</v>
      </c>
      <c r="W96" s="88"/>
    </row>
    <row r="97" spans="1:23" ht="39.950000000000003" customHeight="1" x14ac:dyDescent="0.25">
      <c r="A97" s="49" t="s">
        <v>904</v>
      </c>
      <c r="B97" s="49" t="s">
        <v>58</v>
      </c>
      <c r="C97" s="49" t="s">
        <v>905</v>
      </c>
      <c r="D97" s="32">
        <f t="shared" si="23"/>
        <v>0</v>
      </c>
      <c r="E97" s="42"/>
      <c r="F97" s="37">
        <f t="shared" si="42"/>
        <v>1</v>
      </c>
      <c r="G97" s="42"/>
      <c r="H97" s="45"/>
      <c r="I97" s="86">
        <f t="shared" si="43"/>
        <v>0</v>
      </c>
      <c r="J97" s="48"/>
      <c r="K97" s="87">
        <f t="shared" si="44"/>
        <v>0</v>
      </c>
      <c r="L97" s="42"/>
      <c r="M97" s="42"/>
      <c r="N97" s="45"/>
      <c r="O97" s="88">
        <f t="shared" si="60"/>
        <v>0</v>
      </c>
      <c r="P97" s="45"/>
      <c r="Q97" s="42"/>
      <c r="R97" s="42"/>
      <c r="S97" s="45"/>
      <c r="T97" s="45"/>
      <c r="U97" s="42"/>
      <c r="V97" s="88">
        <v>0</v>
      </c>
      <c r="W97" s="88"/>
    </row>
    <row r="98" spans="1:23" ht="39.950000000000003" customHeight="1" x14ac:dyDescent="0.25">
      <c r="A98" s="49" t="s">
        <v>906</v>
      </c>
      <c r="B98" s="49" t="s">
        <v>80</v>
      </c>
      <c r="C98" s="49"/>
      <c r="D98" s="32">
        <f t="shared" si="23"/>
        <v>0</v>
      </c>
      <c r="E98" s="42"/>
      <c r="F98" s="37">
        <f t="shared" si="42"/>
        <v>1</v>
      </c>
      <c r="G98" s="42"/>
      <c r="H98" s="45"/>
      <c r="I98" s="86">
        <f t="shared" si="43"/>
        <v>0</v>
      </c>
      <c r="J98" s="48"/>
      <c r="K98" s="87">
        <f t="shared" si="44"/>
        <v>0</v>
      </c>
      <c r="L98" s="42"/>
      <c r="M98" s="42"/>
      <c r="N98" s="45"/>
      <c r="O98" s="88">
        <f t="shared" si="60"/>
        <v>0</v>
      </c>
      <c r="P98" s="45"/>
      <c r="Q98" s="42"/>
      <c r="R98" s="42"/>
      <c r="S98" s="45"/>
      <c r="T98" s="45"/>
      <c r="U98" s="42"/>
      <c r="V98" s="88">
        <v>0</v>
      </c>
      <c r="W98" s="88"/>
    </row>
    <row r="99" spans="1:23" ht="39.950000000000003" customHeight="1" x14ac:dyDescent="0.25">
      <c r="A99" s="49" t="s">
        <v>907</v>
      </c>
      <c r="B99" s="49" t="s">
        <v>80</v>
      </c>
      <c r="C99" s="49" t="s">
        <v>908</v>
      </c>
      <c r="D99" s="32">
        <f t="shared" si="23"/>
        <v>0</v>
      </c>
      <c r="E99" s="42"/>
      <c r="F99" s="37">
        <f t="shared" si="42"/>
        <v>1</v>
      </c>
      <c r="G99" s="42"/>
      <c r="H99" s="45"/>
      <c r="I99" s="86">
        <f t="shared" si="43"/>
        <v>0</v>
      </c>
      <c r="J99" s="48"/>
      <c r="K99" s="87">
        <f t="shared" si="44"/>
        <v>0</v>
      </c>
      <c r="L99" s="42"/>
      <c r="M99" s="42"/>
      <c r="N99" s="45"/>
      <c r="O99" s="88">
        <f t="shared" si="60"/>
        <v>0</v>
      </c>
      <c r="P99" s="45"/>
      <c r="Q99" s="42"/>
      <c r="R99" s="42"/>
      <c r="S99" s="45"/>
      <c r="T99" s="45"/>
      <c r="U99" s="42"/>
      <c r="V99" s="88">
        <v>0</v>
      </c>
      <c r="W99" s="88"/>
    </row>
    <row r="100" spans="1:23" ht="39.950000000000003" customHeight="1" x14ac:dyDescent="0.25">
      <c r="A100" s="23" t="s">
        <v>64</v>
      </c>
      <c r="B100" s="23" t="s">
        <v>53</v>
      </c>
      <c r="C100" s="23" t="s">
        <v>54</v>
      </c>
      <c r="D100" s="36">
        <f>15*100/80</f>
        <v>18.75</v>
      </c>
      <c r="E100" s="41"/>
      <c r="F100" s="28">
        <f>(AVERAGE(F101:F101)*$D$100)</f>
        <v>18.75</v>
      </c>
      <c r="G100" s="41"/>
      <c r="H100" s="44"/>
      <c r="I100" s="28">
        <f>(AVERAGE(I101:I101)*$D$100)</f>
        <v>0</v>
      </c>
      <c r="J100" s="47"/>
      <c r="K100" s="28">
        <f>(AVERAGE(K101:K101)*$D$100)</f>
        <v>0</v>
      </c>
      <c r="L100" s="41"/>
      <c r="M100" s="41"/>
      <c r="N100" s="44"/>
      <c r="O100" s="28">
        <f>AVERAGE(O101:O101)</f>
        <v>0</v>
      </c>
      <c r="P100" s="44"/>
      <c r="Q100" s="41"/>
      <c r="R100" s="41"/>
      <c r="S100" s="44"/>
      <c r="T100" s="44"/>
      <c r="U100" s="41"/>
      <c r="V100" s="28">
        <f>AVERAGE(V101:V101)</f>
        <v>0</v>
      </c>
      <c r="W100" s="28"/>
    </row>
    <row r="101" spans="1:23" ht="39.950000000000003" customHeight="1" x14ac:dyDescent="0.25">
      <c r="A101" s="49" t="s">
        <v>909</v>
      </c>
      <c r="B101" s="49" t="s">
        <v>56</v>
      </c>
      <c r="C101" s="50" t="s">
        <v>910</v>
      </c>
      <c r="D101" s="32">
        <f t="shared" si="23"/>
        <v>1</v>
      </c>
      <c r="E101" s="42"/>
      <c r="F101" s="37">
        <f>IF(H101&lt;&gt;0,0,1)</f>
        <v>1</v>
      </c>
      <c r="G101" s="42"/>
      <c r="H101" s="45"/>
      <c r="I101" s="86">
        <f>IF(H101&lt;&gt;0,IF(H101&lt;D101,1,0),0)</f>
        <v>0</v>
      </c>
      <c r="J101" s="48"/>
      <c r="K101" s="87">
        <f t="shared" ref="K101" si="61">IF(J101&lt;&gt;0,IF(J101&lt;2017,1,0),0)</f>
        <v>0</v>
      </c>
      <c r="L101" s="42"/>
      <c r="M101" s="42"/>
      <c r="N101" s="45"/>
      <c r="O101" s="88">
        <f t="shared" ref="O101" si="62">IF(N101&lt;&gt;0,IF(N101+H101&gt;3*D101,0,IF(N101+H101&gt;D101*2.5,25,IF(N101+H101&gt;D101*2,50,IF(N101+H101&gt;D101*1.5,75,100)))),0)</f>
        <v>0</v>
      </c>
      <c r="P101" s="45"/>
      <c r="Q101" s="42"/>
      <c r="R101" s="42"/>
      <c r="S101" s="45"/>
      <c r="T101" s="45"/>
      <c r="U101" s="42"/>
      <c r="V101" s="88">
        <v>0</v>
      </c>
      <c r="W101" s="88"/>
    </row>
    <row r="102" spans="1:23" x14ac:dyDescent="0.25">
      <c r="E102" s="93"/>
      <c r="G102" s="93"/>
      <c r="H102" s="94"/>
      <c r="J102" s="95"/>
      <c r="L102" s="93"/>
      <c r="M102" s="93"/>
      <c r="N102" s="94"/>
      <c r="P102" s="94"/>
      <c r="Q102" s="93"/>
      <c r="R102" s="93"/>
      <c r="S102" s="94"/>
      <c r="T102" s="94"/>
      <c r="U102" s="93"/>
    </row>
  </sheetData>
  <sheetProtection algorithmName="SHA-512" hashValue="T8GigPjsOedeNudTYAZvYlULc7YBA9FL9na1cMzHJbRGD2BVJdYXgasllhvOT+RzMUJ67eILnGBxoqrkwfQNUA==" saltValue="cBGp35mizTFmnUNNSXwtb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4FB6D0F-9CB8-4499-B599-959D3B059B23}">
          <x14:formula1>
            <xm:f>lista!$A$2:$A$6</xm:f>
          </x14:formula1>
          <xm:sqref>V101 V42:V58 V11:V40 V60:V99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FCB0-5595-4EB5-9703-E54AA99FF797}">
  <dimension ref="A1:W67"/>
  <sheetViews>
    <sheetView showGridLines="0" zoomScaleNormal="100" zoomScaleSheetLayoutView="100" workbookViewId="0">
      <pane ySplit="8" topLeftCell="A9" activePane="bottomLeft" state="frozen"/>
      <selection pane="bottomLeft" activeCell="E11" sqref="E11:E66"/>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98</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100.00000000000001</v>
      </c>
      <c r="H6" s="75"/>
      <c r="I6" s="21">
        <f>AVERAGE(I9)</f>
        <v>0</v>
      </c>
      <c r="J6" s="76"/>
      <c r="K6" s="21">
        <f>AVERAGE(K9)</f>
        <v>0</v>
      </c>
      <c r="N6" s="75"/>
      <c r="O6" s="21">
        <f>AVERAGE(O9)</f>
        <v>0</v>
      </c>
      <c r="P6" s="77">
        <f>SUM(P9:P66)</f>
        <v>0</v>
      </c>
      <c r="S6" s="75"/>
      <c r="T6" s="78">
        <f>SUM(T9:T66)</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911</v>
      </c>
      <c r="B9" s="133"/>
      <c r="C9" s="133"/>
      <c r="D9" s="39">
        <f>+D10+D20+D35+D54</f>
        <v>100.00000000000001</v>
      </c>
      <c r="E9" s="40"/>
      <c r="F9" s="27">
        <f>+F10+F20+F35+F54</f>
        <v>100.00000000000001</v>
      </c>
      <c r="G9" s="40"/>
      <c r="H9" s="43"/>
      <c r="I9" s="27">
        <f>+I10+I20+I35+I54</f>
        <v>0</v>
      </c>
      <c r="J9" s="46"/>
      <c r="K9" s="27">
        <f>+K10+K20+K35+K54</f>
        <v>0</v>
      </c>
      <c r="L9" s="40"/>
      <c r="M9" s="40"/>
      <c r="N9" s="43"/>
      <c r="O9" s="27">
        <f>AVERAGE(O10,O20,O35,O54)</f>
        <v>0</v>
      </c>
      <c r="P9" s="43"/>
      <c r="Q9" s="40"/>
      <c r="R9" s="40"/>
      <c r="S9" s="43"/>
      <c r="T9" s="43"/>
      <c r="U9" s="40"/>
      <c r="V9" s="27">
        <f>AVERAGE(V10,V20,V35,V54)</f>
        <v>0</v>
      </c>
      <c r="W9" s="27"/>
    </row>
    <row r="10" spans="1:23" ht="39.950000000000003" customHeight="1" x14ac:dyDescent="0.25">
      <c r="A10" s="23" t="s">
        <v>52</v>
      </c>
      <c r="B10" s="23" t="s">
        <v>53</v>
      </c>
      <c r="C10" s="23" t="s">
        <v>54</v>
      </c>
      <c r="D10" s="36">
        <f>40*100/85</f>
        <v>47.058823529411768</v>
      </c>
      <c r="E10" s="41"/>
      <c r="F10" s="28">
        <f>(AVERAGE(F11:F19)*$D$10)</f>
        <v>47.058823529411768</v>
      </c>
      <c r="G10" s="41"/>
      <c r="H10" s="44"/>
      <c r="I10" s="28">
        <f>(AVERAGE(I11:I19)*$D$10)</f>
        <v>0</v>
      </c>
      <c r="J10" s="47"/>
      <c r="K10" s="28">
        <f>(AVERAGE(K11:K19)*$D$10)</f>
        <v>0</v>
      </c>
      <c r="L10" s="41"/>
      <c r="M10" s="41"/>
      <c r="N10" s="44"/>
      <c r="O10" s="28">
        <f>AVERAGE(O11:O19)</f>
        <v>0</v>
      </c>
      <c r="P10" s="44"/>
      <c r="Q10" s="41"/>
      <c r="R10" s="41"/>
      <c r="S10" s="44"/>
      <c r="T10" s="44"/>
      <c r="U10" s="41"/>
      <c r="V10" s="28">
        <f>AVERAGE(V11:V19)</f>
        <v>0</v>
      </c>
      <c r="W10" s="28"/>
    </row>
    <row r="11" spans="1:23" ht="39.950000000000003" customHeight="1" x14ac:dyDescent="0.25">
      <c r="A11" s="49" t="s">
        <v>912</v>
      </c>
      <c r="B11" s="49" t="s">
        <v>56</v>
      </c>
      <c r="C11" s="49"/>
      <c r="D11" s="32">
        <f>IF(B11="I",$F$2,IF(B11="G/2",$F$2/2,IF(B11="G/5",$F$2/5,IF(B11="G/10",$F$2/10,1))))</f>
        <v>1</v>
      </c>
      <c r="E11" s="42"/>
      <c r="F11" s="37">
        <f t="shared" ref="F11:F19" si="0">IF(H11&lt;&gt;0,0,1)</f>
        <v>1</v>
      </c>
      <c r="G11" s="42"/>
      <c r="H11" s="45"/>
      <c r="I11" s="86">
        <f t="shared" ref="I11:I19" si="1">IF(H11&lt;&gt;0,IF(H11&lt;D11,1,0),0)</f>
        <v>0</v>
      </c>
      <c r="J11" s="48"/>
      <c r="K11" s="87">
        <f t="shared" ref="K11:K19"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913</v>
      </c>
      <c r="B12" s="49" t="s">
        <v>80</v>
      </c>
      <c r="C12" s="49"/>
      <c r="D12" s="32">
        <f t="shared" ref="D12:D66"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914</v>
      </c>
      <c r="B13" s="49" t="s">
        <v>128</v>
      </c>
      <c r="C13" s="49"/>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915</v>
      </c>
      <c r="B14" s="49" t="s">
        <v>128</v>
      </c>
      <c r="C14" s="49"/>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916</v>
      </c>
      <c r="B15" s="49" t="s">
        <v>91</v>
      </c>
      <c r="C15" s="49"/>
      <c r="D15" s="32">
        <f t="shared" si="3"/>
        <v>0</v>
      </c>
      <c r="E15" s="42"/>
      <c r="F15" s="37">
        <f t="shared" si="0"/>
        <v>1</v>
      </c>
      <c r="G15" s="42"/>
      <c r="H15" s="45"/>
      <c r="I15" s="86">
        <f t="shared" si="1"/>
        <v>0</v>
      </c>
      <c r="J15" s="48"/>
      <c r="K15" s="87">
        <f t="shared" si="2"/>
        <v>0</v>
      </c>
      <c r="L15" s="42"/>
      <c r="M15" s="42"/>
      <c r="N15" s="45"/>
      <c r="O15" s="88">
        <f t="shared" ref="O15:O17" si="5">IF(N15&lt;&gt;0,IF(N15+H15&gt;3*D15,0,IF(N15+H15&gt;D15*2.5,25,IF(N15+H15&gt;D15*2,50,IF(N15+H15&gt;D15*1.5,75,100)))),0)</f>
        <v>0</v>
      </c>
      <c r="P15" s="45"/>
      <c r="Q15" s="42"/>
      <c r="R15" s="42"/>
      <c r="S15" s="45"/>
      <c r="T15" s="45"/>
      <c r="U15" s="42"/>
      <c r="V15" s="88">
        <v>0</v>
      </c>
      <c r="W15" s="88"/>
    </row>
    <row r="16" spans="1:23" ht="39.950000000000003" customHeight="1" x14ac:dyDescent="0.25">
      <c r="A16" s="49" t="s">
        <v>917</v>
      </c>
      <c r="B16" s="49" t="s">
        <v>918</v>
      </c>
      <c r="C16" s="49"/>
      <c r="D16" s="32">
        <f t="shared" ref="D16" si="6">IF(B16="I",$F$2,IF(B16="G/2",$F$2/2,IF(B16="G/5",$F$2/5,IF(B16="G/10",$F$2/10,1))))</f>
        <v>1</v>
      </c>
      <c r="E16" s="42"/>
      <c r="F16" s="37">
        <f t="shared" ref="F16" si="7">IF(H16&lt;&gt;0,0,1)</f>
        <v>1</v>
      </c>
      <c r="G16" s="42"/>
      <c r="H16" s="45"/>
      <c r="I16" s="86">
        <f t="shared" ref="I16" si="8">IF(H16&lt;&gt;0,IF(H16&lt;D16,1,0),0)</f>
        <v>0</v>
      </c>
      <c r="J16" s="48"/>
      <c r="K16" s="87">
        <f t="shared" si="2"/>
        <v>0</v>
      </c>
      <c r="L16" s="42"/>
      <c r="M16" s="42"/>
      <c r="N16" s="45"/>
      <c r="O16" s="88">
        <f t="shared" ref="O16" si="9">IF(N16&lt;&gt;0,IF(N16+H16&gt;3*D16,0,IF(N16+H16&gt;D16*2.5,25,IF(N16+H16&gt;D16*2,50,IF(N16+H16&gt;D16*1.5,75,100)))),0)</f>
        <v>0</v>
      </c>
      <c r="P16" s="45"/>
      <c r="Q16" s="42"/>
      <c r="R16" s="42"/>
      <c r="S16" s="45"/>
      <c r="T16" s="45"/>
      <c r="U16" s="42"/>
      <c r="V16" s="88">
        <v>0</v>
      </c>
      <c r="W16" s="88"/>
    </row>
    <row r="17" spans="1:23" ht="39.950000000000003" customHeight="1" x14ac:dyDescent="0.25">
      <c r="A17" s="49" t="s">
        <v>919</v>
      </c>
      <c r="B17" s="49" t="s">
        <v>56</v>
      </c>
      <c r="C17" s="49"/>
      <c r="D17" s="32">
        <f t="shared" si="3"/>
        <v>1</v>
      </c>
      <c r="E17" s="42"/>
      <c r="F17" s="37">
        <f t="shared" si="0"/>
        <v>1</v>
      </c>
      <c r="G17" s="42"/>
      <c r="H17" s="45"/>
      <c r="I17" s="86">
        <f t="shared" si="1"/>
        <v>0</v>
      </c>
      <c r="J17" s="48"/>
      <c r="K17" s="87">
        <f t="shared" si="2"/>
        <v>0</v>
      </c>
      <c r="L17" s="42"/>
      <c r="M17" s="42"/>
      <c r="N17" s="45"/>
      <c r="O17" s="88">
        <f t="shared" si="5"/>
        <v>0</v>
      </c>
      <c r="P17" s="45"/>
      <c r="Q17" s="42"/>
      <c r="R17" s="42"/>
      <c r="S17" s="45"/>
      <c r="T17" s="45"/>
      <c r="U17" s="42"/>
      <c r="V17" s="88">
        <v>0</v>
      </c>
      <c r="W17" s="88"/>
    </row>
    <row r="18" spans="1:23" ht="39.950000000000003" customHeight="1" x14ac:dyDescent="0.25">
      <c r="A18" s="49" t="s">
        <v>920</v>
      </c>
      <c r="B18" s="49" t="s">
        <v>56</v>
      </c>
      <c r="C18" s="49"/>
      <c r="D18" s="32">
        <f>IF(B18="I",$F$2,IF(B18="G/2",$F$2/2,IF(B18="G/5",$F$2/5,IF(B18="G/10",$F$2/10,1))))</f>
        <v>1</v>
      </c>
      <c r="E18" s="42"/>
      <c r="F18" s="37">
        <f t="shared" si="0"/>
        <v>1</v>
      </c>
      <c r="G18" s="42"/>
      <c r="H18" s="45"/>
      <c r="I18" s="86">
        <f t="shared" si="1"/>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921</v>
      </c>
      <c r="B19" s="49" t="s">
        <v>128</v>
      </c>
      <c r="C19" s="49"/>
      <c r="D19" s="32">
        <f t="shared" si="3"/>
        <v>0</v>
      </c>
      <c r="E19" s="42"/>
      <c r="F19" s="37">
        <f t="shared" si="0"/>
        <v>1</v>
      </c>
      <c r="G19" s="42"/>
      <c r="H19" s="45"/>
      <c r="I19" s="86">
        <f t="shared" si="1"/>
        <v>0</v>
      </c>
      <c r="J19" s="48"/>
      <c r="K19" s="87">
        <f t="shared" si="2"/>
        <v>0</v>
      </c>
      <c r="L19" s="42"/>
      <c r="M19" s="42"/>
      <c r="N19" s="45"/>
      <c r="O19" s="88">
        <f t="shared" ref="O19" si="10">IF(N19&lt;&gt;0,IF(N19+H19&gt;3*D19,0,IF(N19+H19&gt;D19*2.5,25,IF(N19+H19&gt;D19*2,50,IF(N19+H19&gt;D19*1.5,75,100)))),0)</f>
        <v>0</v>
      </c>
      <c r="P19" s="45"/>
      <c r="Q19" s="42"/>
      <c r="R19" s="42"/>
      <c r="S19" s="45"/>
      <c r="T19" s="45"/>
      <c r="U19" s="42"/>
      <c r="V19" s="88">
        <v>0</v>
      </c>
      <c r="W19" s="88"/>
    </row>
    <row r="20" spans="1:23" ht="39.950000000000003" customHeight="1" x14ac:dyDescent="0.25">
      <c r="A20" s="23" t="s">
        <v>72</v>
      </c>
      <c r="B20" s="23" t="s">
        <v>53</v>
      </c>
      <c r="C20" s="23" t="s">
        <v>54</v>
      </c>
      <c r="D20" s="36">
        <f>15*100/85</f>
        <v>17.647058823529413</v>
      </c>
      <c r="E20" s="41"/>
      <c r="F20" s="28">
        <f>(AVERAGE(F21:F34)*$D$20)</f>
        <v>17.647058823529413</v>
      </c>
      <c r="G20" s="41"/>
      <c r="H20" s="44"/>
      <c r="I20" s="28">
        <f>(AVERAGE(I21:I34)*$D$20)</f>
        <v>0</v>
      </c>
      <c r="J20" s="47"/>
      <c r="K20" s="28">
        <f>(AVERAGE(K21:K34)*$D$20)</f>
        <v>0</v>
      </c>
      <c r="L20" s="41"/>
      <c r="M20" s="41"/>
      <c r="N20" s="44"/>
      <c r="O20" s="28">
        <f>AVERAGE(O21:O34)</f>
        <v>0</v>
      </c>
      <c r="P20" s="44"/>
      <c r="Q20" s="41"/>
      <c r="R20" s="41"/>
      <c r="S20" s="44"/>
      <c r="T20" s="44"/>
      <c r="U20" s="41"/>
      <c r="V20" s="28">
        <f>AVERAGE(V21:V34)</f>
        <v>0</v>
      </c>
      <c r="W20" s="28"/>
    </row>
    <row r="21" spans="1:23" ht="39.950000000000003" customHeight="1" x14ac:dyDescent="0.25">
      <c r="A21" s="49" t="s">
        <v>922</v>
      </c>
      <c r="B21" s="49" t="s">
        <v>80</v>
      </c>
      <c r="C21" s="49" t="s">
        <v>923</v>
      </c>
      <c r="D21" s="32">
        <f t="shared" si="3"/>
        <v>0</v>
      </c>
      <c r="E21" s="42"/>
      <c r="F21" s="37">
        <f t="shared" ref="F21:F34" si="11">IF(H21&lt;&gt;0,0,1)</f>
        <v>1</v>
      </c>
      <c r="G21" s="42"/>
      <c r="H21" s="45"/>
      <c r="I21" s="86">
        <f t="shared" ref="I21:I34" si="12">IF(H21&lt;&gt;0,IF(H21&lt;D21,1,0),0)</f>
        <v>0</v>
      </c>
      <c r="J21" s="48"/>
      <c r="K21" s="87">
        <f t="shared" ref="K21:K34" si="13">IF(J21&lt;&gt;0,IF(J21&lt;2017,1,0),0)</f>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924</v>
      </c>
      <c r="B22" s="49" t="s">
        <v>128</v>
      </c>
      <c r="C22" s="49" t="s">
        <v>925</v>
      </c>
      <c r="D22" s="32">
        <f t="shared" si="3"/>
        <v>0</v>
      </c>
      <c r="E22" s="42"/>
      <c r="F22" s="37">
        <f t="shared" si="11"/>
        <v>1</v>
      </c>
      <c r="G22" s="42"/>
      <c r="H22" s="45"/>
      <c r="I22" s="86">
        <f t="shared" si="12"/>
        <v>0</v>
      </c>
      <c r="J22" s="48"/>
      <c r="K22" s="87">
        <f t="shared" si="13"/>
        <v>0</v>
      </c>
      <c r="L22" s="42"/>
      <c r="M22" s="42"/>
      <c r="N22" s="45"/>
      <c r="O22" s="88">
        <f t="shared" ref="O22:O23" si="14">IF(N22&lt;&gt;0,IF(N22+H22&gt;3*D22,0,IF(N22+H22&gt;D22*2.5,25,IF(N22+H22&gt;D22*2,50,IF(N22+H22&gt;D22*1.5,75,100)))),0)</f>
        <v>0</v>
      </c>
      <c r="P22" s="45"/>
      <c r="Q22" s="42"/>
      <c r="R22" s="42"/>
      <c r="S22" s="45"/>
      <c r="T22" s="45"/>
      <c r="U22" s="42"/>
      <c r="V22" s="88">
        <v>0</v>
      </c>
      <c r="W22" s="88"/>
    </row>
    <row r="23" spans="1:23" ht="39.950000000000003" customHeight="1" x14ac:dyDescent="0.25">
      <c r="A23" s="49" t="s">
        <v>926</v>
      </c>
      <c r="B23" s="49" t="s">
        <v>128</v>
      </c>
      <c r="C23" s="49"/>
      <c r="D23" s="32">
        <f t="shared" si="3"/>
        <v>0</v>
      </c>
      <c r="E23" s="42"/>
      <c r="F23" s="37">
        <f t="shared" si="11"/>
        <v>1</v>
      </c>
      <c r="G23" s="42"/>
      <c r="H23" s="45"/>
      <c r="I23" s="86">
        <f t="shared" si="12"/>
        <v>0</v>
      </c>
      <c r="J23" s="48"/>
      <c r="K23" s="87">
        <f t="shared" si="13"/>
        <v>0</v>
      </c>
      <c r="L23" s="42"/>
      <c r="M23" s="42"/>
      <c r="N23" s="45"/>
      <c r="O23" s="88">
        <f t="shared" si="14"/>
        <v>0</v>
      </c>
      <c r="P23" s="45"/>
      <c r="Q23" s="42"/>
      <c r="R23" s="42"/>
      <c r="S23" s="45"/>
      <c r="T23" s="45"/>
      <c r="U23" s="42"/>
      <c r="V23" s="88">
        <v>0</v>
      </c>
      <c r="W23" s="88"/>
    </row>
    <row r="24" spans="1:23" ht="39.950000000000003" customHeight="1" x14ac:dyDescent="0.25">
      <c r="A24" s="49" t="s">
        <v>724</v>
      </c>
      <c r="B24" s="49" t="s">
        <v>58</v>
      </c>
      <c r="C24" s="49"/>
      <c r="D24" s="32">
        <f t="shared" si="3"/>
        <v>0</v>
      </c>
      <c r="E24" s="42"/>
      <c r="F24" s="37">
        <f t="shared" si="11"/>
        <v>1</v>
      </c>
      <c r="G24" s="42"/>
      <c r="H24" s="45"/>
      <c r="I24" s="86">
        <f t="shared" si="12"/>
        <v>0</v>
      </c>
      <c r="J24" s="48"/>
      <c r="K24" s="87">
        <f t="shared" si="13"/>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725</v>
      </c>
      <c r="B25" s="49" t="s">
        <v>91</v>
      </c>
      <c r="C25" s="49" t="s">
        <v>927</v>
      </c>
      <c r="D25" s="32">
        <f t="shared" si="3"/>
        <v>0</v>
      </c>
      <c r="E25" s="42"/>
      <c r="F25" s="37">
        <f t="shared" si="11"/>
        <v>1</v>
      </c>
      <c r="G25" s="42"/>
      <c r="H25" s="45"/>
      <c r="I25" s="86">
        <f t="shared" si="12"/>
        <v>0</v>
      </c>
      <c r="J25" s="48"/>
      <c r="K25" s="87">
        <f t="shared" si="13"/>
        <v>0</v>
      </c>
      <c r="L25" s="42"/>
      <c r="M25" s="42"/>
      <c r="N25" s="45"/>
      <c r="O25" s="88">
        <f t="shared" ref="O25:O26" si="15">IF(N25&lt;&gt;0,IF(N25+H25&gt;3*D25,0,IF(N25+H25&gt;D25*2.5,25,IF(N25+H25&gt;D25*2,50,IF(N25+H25&gt;D25*1.5,75,100)))),0)</f>
        <v>0</v>
      </c>
      <c r="P25" s="45"/>
      <c r="Q25" s="42"/>
      <c r="R25" s="42"/>
      <c r="S25" s="45"/>
      <c r="T25" s="45"/>
      <c r="U25" s="42"/>
      <c r="V25" s="88">
        <v>0</v>
      </c>
      <c r="W25" s="88"/>
    </row>
    <row r="26" spans="1:23" ht="39.950000000000003" customHeight="1" x14ac:dyDescent="0.25">
      <c r="A26" s="49" t="s">
        <v>928</v>
      </c>
      <c r="B26" s="49" t="s">
        <v>80</v>
      </c>
      <c r="C26" s="49" t="s">
        <v>929</v>
      </c>
      <c r="D26" s="32">
        <f t="shared" si="3"/>
        <v>0</v>
      </c>
      <c r="E26" s="42"/>
      <c r="F26" s="37">
        <f t="shared" si="11"/>
        <v>1</v>
      </c>
      <c r="G26" s="42"/>
      <c r="H26" s="45"/>
      <c r="I26" s="86">
        <f t="shared" si="12"/>
        <v>0</v>
      </c>
      <c r="J26" s="48"/>
      <c r="K26" s="87">
        <f t="shared" si="13"/>
        <v>0</v>
      </c>
      <c r="L26" s="42"/>
      <c r="M26" s="42"/>
      <c r="N26" s="45"/>
      <c r="O26" s="88">
        <f t="shared" si="15"/>
        <v>0</v>
      </c>
      <c r="P26" s="45"/>
      <c r="Q26" s="42"/>
      <c r="R26" s="42"/>
      <c r="S26" s="45"/>
      <c r="T26" s="45"/>
      <c r="U26" s="42"/>
      <c r="V26" s="88">
        <v>0</v>
      </c>
      <c r="W26" s="88"/>
    </row>
    <row r="27" spans="1:23" ht="39.950000000000003" customHeight="1" x14ac:dyDescent="0.25">
      <c r="A27" s="49" t="s">
        <v>841</v>
      </c>
      <c r="B27" s="49" t="s">
        <v>80</v>
      </c>
      <c r="C27" s="49" t="s">
        <v>656</v>
      </c>
      <c r="D27" s="32">
        <f t="shared" si="3"/>
        <v>0</v>
      </c>
      <c r="E27" s="42"/>
      <c r="F27" s="37">
        <f t="shared" si="11"/>
        <v>1</v>
      </c>
      <c r="G27" s="42"/>
      <c r="H27" s="45"/>
      <c r="I27" s="86">
        <f t="shared" si="12"/>
        <v>0</v>
      </c>
      <c r="J27" s="48"/>
      <c r="K27" s="87">
        <f t="shared" si="13"/>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930</v>
      </c>
      <c r="B28" s="49" t="s">
        <v>80</v>
      </c>
      <c r="C28" s="49"/>
      <c r="D28" s="32">
        <f t="shared" si="3"/>
        <v>0</v>
      </c>
      <c r="E28" s="42"/>
      <c r="F28" s="37">
        <f t="shared" si="11"/>
        <v>1</v>
      </c>
      <c r="G28" s="42"/>
      <c r="H28" s="45"/>
      <c r="I28" s="86">
        <f t="shared" si="12"/>
        <v>0</v>
      </c>
      <c r="J28" s="48"/>
      <c r="K28" s="87">
        <f t="shared" si="13"/>
        <v>0</v>
      </c>
      <c r="L28" s="42"/>
      <c r="M28" s="42"/>
      <c r="N28" s="45"/>
      <c r="O28" s="88">
        <f t="shared" ref="O28:O29" si="16">IF(N28&lt;&gt;0,IF(N28+H28&gt;3*D28,0,IF(N28+H28&gt;D28*2.5,25,IF(N28+H28&gt;D28*2,50,IF(N28+H28&gt;D28*1.5,75,100)))),0)</f>
        <v>0</v>
      </c>
      <c r="P28" s="45"/>
      <c r="Q28" s="42"/>
      <c r="R28" s="42"/>
      <c r="S28" s="45"/>
      <c r="T28" s="45"/>
      <c r="U28" s="42"/>
      <c r="V28" s="88">
        <v>0</v>
      </c>
      <c r="W28" s="88"/>
    </row>
    <row r="29" spans="1:23" ht="39.950000000000003" customHeight="1" x14ac:dyDescent="0.25">
      <c r="A29" s="49" t="s">
        <v>931</v>
      </c>
      <c r="B29" s="49" t="s">
        <v>56</v>
      </c>
      <c r="C29" s="49"/>
      <c r="D29" s="32">
        <f t="shared" si="3"/>
        <v>1</v>
      </c>
      <c r="E29" s="42"/>
      <c r="F29" s="37">
        <f t="shared" si="11"/>
        <v>1</v>
      </c>
      <c r="G29" s="42"/>
      <c r="H29" s="45"/>
      <c r="I29" s="86">
        <f t="shared" si="12"/>
        <v>0</v>
      </c>
      <c r="J29" s="48"/>
      <c r="K29" s="87">
        <f t="shared" si="13"/>
        <v>0</v>
      </c>
      <c r="L29" s="42"/>
      <c r="M29" s="42"/>
      <c r="N29" s="45"/>
      <c r="O29" s="88">
        <f t="shared" si="16"/>
        <v>0</v>
      </c>
      <c r="P29" s="45"/>
      <c r="Q29" s="42"/>
      <c r="R29" s="42"/>
      <c r="S29" s="45"/>
      <c r="T29" s="45"/>
      <c r="U29" s="42"/>
      <c r="V29" s="88">
        <v>0</v>
      </c>
      <c r="W29" s="88"/>
    </row>
    <row r="30" spans="1:23" ht="39.950000000000003" customHeight="1" x14ac:dyDescent="0.25">
      <c r="A30" s="49" t="s">
        <v>328</v>
      </c>
      <c r="B30" s="49" t="s">
        <v>91</v>
      </c>
      <c r="C30" s="49"/>
      <c r="D30" s="32">
        <f t="shared" si="3"/>
        <v>0</v>
      </c>
      <c r="E30" s="42"/>
      <c r="F30" s="37">
        <f t="shared" si="11"/>
        <v>1</v>
      </c>
      <c r="G30" s="42"/>
      <c r="H30" s="45"/>
      <c r="I30" s="86">
        <f t="shared" si="12"/>
        <v>0</v>
      </c>
      <c r="J30" s="48"/>
      <c r="K30" s="87">
        <f t="shared" si="13"/>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932</v>
      </c>
      <c r="B31" s="49" t="s">
        <v>58</v>
      </c>
      <c r="C31" s="49"/>
      <c r="D31" s="32">
        <f t="shared" si="3"/>
        <v>0</v>
      </c>
      <c r="E31" s="42"/>
      <c r="F31" s="37">
        <f t="shared" si="11"/>
        <v>1</v>
      </c>
      <c r="G31" s="42"/>
      <c r="H31" s="45"/>
      <c r="I31" s="86">
        <f t="shared" si="12"/>
        <v>0</v>
      </c>
      <c r="J31" s="48"/>
      <c r="K31" s="87">
        <f t="shared" si="13"/>
        <v>0</v>
      </c>
      <c r="L31" s="42"/>
      <c r="M31" s="42"/>
      <c r="N31" s="45"/>
      <c r="O31" s="88">
        <f t="shared" ref="O31:O32" si="17">IF(N31&lt;&gt;0,IF(N31+H31&gt;3*D31,0,IF(N31+H31&gt;D31*2.5,25,IF(N31+H31&gt;D31*2,50,IF(N31+H31&gt;D31*1.5,75,100)))),0)</f>
        <v>0</v>
      </c>
      <c r="P31" s="45"/>
      <c r="Q31" s="42"/>
      <c r="R31" s="42"/>
      <c r="S31" s="45"/>
      <c r="T31" s="45"/>
      <c r="U31" s="42"/>
      <c r="V31" s="88">
        <v>0</v>
      </c>
      <c r="W31" s="88"/>
    </row>
    <row r="32" spans="1:23" ht="39.950000000000003" customHeight="1" x14ac:dyDescent="0.25">
      <c r="A32" s="49" t="s">
        <v>933</v>
      </c>
      <c r="B32" s="49" t="s">
        <v>80</v>
      </c>
      <c r="C32" s="49"/>
      <c r="D32" s="32">
        <f t="shared" si="3"/>
        <v>0</v>
      </c>
      <c r="E32" s="42"/>
      <c r="F32" s="37">
        <f t="shared" si="11"/>
        <v>1</v>
      </c>
      <c r="G32" s="42"/>
      <c r="H32" s="45"/>
      <c r="I32" s="86">
        <f t="shared" si="12"/>
        <v>0</v>
      </c>
      <c r="J32" s="48"/>
      <c r="K32" s="87">
        <f t="shared" si="13"/>
        <v>0</v>
      </c>
      <c r="L32" s="42"/>
      <c r="M32" s="42"/>
      <c r="N32" s="45"/>
      <c r="O32" s="88">
        <f t="shared" si="17"/>
        <v>0</v>
      </c>
      <c r="P32" s="45"/>
      <c r="Q32" s="42"/>
      <c r="R32" s="42"/>
      <c r="S32" s="45"/>
      <c r="T32" s="45"/>
      <c r="U32" s="42"/>
      <c r="V32" s="88">
        <v>0</v>
      </c>
      <c r="W32" s="88"/>
    </row>
    <row r="33" spans="1:23" ht="39.950000000000003" customHeight="1" x14ac:dyDescent="0.25">
      <c r="A33" s="49" t="s">
        <v>934</v>
      </c>
      <c r="B33" s="49" t="s">
        <v>58</v>
      </c>
      <c r="C33" s="49"/>
      <c r="D33" s="32">
        <f t="shared" si="3"/>
        <v>0</v>
      </c>
      <c r="E33" s="42"/>
      <c r="F33" s="37">
        <f t="shared" si="11"/>
        <v>1</v>
      </c>
      <c r="G33" s="42"/>
      <c r="H33" s="45"/>
      <c r="I33" s="86">
        <f t="shared" si="12"/>
        <v>0</v>
      </c>
      <c r="J33" s="48"/>
      <c r="K33" s="87">
        <f t="shared" si="13"/>
        <v>0</v>
      </c>
      <c r="L33" s="42"/>
      <c r="M33" s="42"/>
      <c r="N33" s="45"/>
      <c r="O33" s="88">
        <f t="shared" ref="O33:O34" si="18">IF(N33&lt;&gt;0,IF(N33+H33&gt;3*D33,0,IF(N33+H33&gt;D33*2.5,25,IF(N33+H33&gt;D33*2,50,IF(N33+H33&gt;D33*1.5,75,100)))),0)</f>
        <v>0</v>
      </c>
      <c r="P33" s="45"/>
      <c r="Q33" s="42"/>
      <c r="R33" s="42"/>
      <c r="S33" s="45"/>
      <c r="T33" s="45"/>
      <c r="U33" s="42"/>
      <c r="V33" s="88">
        <v>0</v>
      </c>
      <c r="W33" s="88"/>
    </row>
    <row r="34" spans="1:23" ht="39.950000000000003" customHeight="1" x14ac:dyDescent="0.25">
      <c r="A34" s="49" t="s">
        <v>935</v>
      </c>
      <c r="B34" s="49" t="s">
        <v>80</v>
      </c>
      <c r="C34" s="49"/>
      <c r="D34" s="32">
        <f t="shared" si="3"/>
        <v>0</v>
      </c>
      <c r="E34" s="42"/>
      <c r="F34" s="37">
        <f t="shared" si="11"/>
        <v>1</v>
      </c>
      <c r="G34" s="42"/>
      <c r="H34" s="45"/>
      <c r="I34" s="86">
        <f t="shared" si="12"/>
        <v>0</v>
      </c>
      <c r="J34" s="48"/>
      <c r="K34" s="87">
        <f t="shared" si="13"/>
        <v>0</v>
      </c>
      <c r="L34" s="42"/>
      <c r="M34" s="42"/>
      <c r="N34" s="45"/>
      <c r="O34" s="88">
        <f t="shared" si="18"/>
        <v>0</v>
      </c>
      <c r="P34" s="45"/>
      <c r="Q34" s="42"/>
      <c r="R34" s="42"/>
      <c r="S34" s="45"/>
      <c r="T34" s="45"/>
      <c r="U34" s="42"/>
      <c r="V34" s="88">
        <v>0</v>
      </c>
      <c r="W34" s="88"/>
    </row>
    <row r="35" spans="1:23" ht="39.950000000000003" customHeight="1" x14ac:dyDescent="0.25">
      <c r="A35" s="23" t="s">
        <v>60</v>
      </c>
      <c r="B35" s="23" t="s">
        <v>53</v>
      </c>
      <c r="C35" s="23" t="s">
        <v>54</v>
      </c>
      <c r="D35" s="36">
        <f>10*100/85</f>
        <v>11.764705882352942</v>
      </c>
      <c r="E35" s="41"/>
      <c r="F35" s="28">
        <f>(AVERAGE(F36:F53)*$D$35)</f>
        <v>11.764705882352942</v>
      </c>
      <c r="G35" s="41"/>
      <c r="H35" s="44"/>
      <c r="I35" s="28">
        <f>(AVERAGE(I36:I53)*$D$35)</f>
        <v>0</v>
      </c>
      <c r="J35" s="47"/>
      <c r="K35" s="28">
        <f>(AVERAGE(K36:K53)*$D$35)</f>
        <v>0</v>
      </c>
      <c r="L35" s="41"/>
      <c r="M35" s="41"/>
      <c r="N35" s="44"/>
      <c r="O35" s="28">
        <f>AVERAGE(O36:O53)</f>
        <v>0</v>
      </c>
      <c r="P35" s="44"/>
      <c r="Q35" s="41"/>
      <c r="R35" s="41"/>
      <c r="S35" s="44"/>
      <c r="T35" s="44"/>
      <c r="U35" s="41"/>
      <c r="V35" s="28">
        <f>AVERAGE(V36:V53)</f>
        <v>0</v>
      </c>
      <c r="W35" s="28"/>
    </row>
    <row r="36" spans="1:23" ht="39.950000000000003" customHeight="1" x14ac:dyDescent="0.25">
      <c r="A36" s="49" t="s">
        <v>61</v>
      </c>
      <c r="B36" s="49" t="s">
        <v>58</v>
      </c>
      <c r="C36" s="49"/>
      <c r="D36" s="32">
        <f t="shared" si="3"/>
        <v>0</v>
      </c>
      <c r="E36" s="42"/>
      <c r="F36" s="37">
        <f t="shared" ref="F36:F53" si="19">IF(H36&lt;&gt;0,0,1)</f>
        <v>1</v>
      </c>
      <c r="G36" s="42"/>
      <c r="H36" s="45"/>
      <c r="I36" s="86">
        <f t="shared" ref="I36:I53" si="20">IF(H36&lt;&gt;0,IF(H36&lt;D36,1,0),0)</f>
        <v>0</v>
      </c>
      <c r="J36" s="48"/>
      <c r="K36" s="87">
        <f t="shared" ref="K36:K53" si="21">IF(J36&lt;&gt;0,IF(J36&lt;2017,1,0),0)</f>
        <v>0</v>
      </c>
      <c r="L36" s="42"/>
      <c r="M36" s="42"/>
      <c r="N36" s="45"/>
      <c r="O36" s="88">
        <f t="shared" ref="O36" si="22">IF(N36&lt;&gt;0,IF(N36+H36&gt;3*D36,0,IF(N36+H36&gt;D36*2.5,25,IF(N36+H36&gt;D36*2,50,IF(N36+H36&gt;D36*1.5,75,100)))),0)</f>
        <v>0</v>
      </c>
      <c r="P36" s="45"/>
      <c r="Q36" s="42"/>
      <c r="R36" s="42"/>
      <c r="S36" s="45"/>
      <c r="T36" s="45"/>
      <c r="U36" s="42"/>
      <c r="V36" s="88">
        <v>0</v>
      </c>
      <c r="W36" s="88"/>
    </row>
    <row r="37" spans="1:23" ht="39.950000000000003" customHeight="1" x14ac:dyDescent="0.25">
      <c r="A37" s="49" t="s">
        <v>936</v>
      </c>
      <c r="B37" s="49" t="s">
        <v>80</v>
      </c>
      <c r="C37" s="49"/>
      <c r="D37" s="32">
        <f t="shared" si="3"/>
        <v>0</v>
      </c>
      <c r="E37" s="42"/>
      <c r="F37" s="37">
        <f t="shared" si="19"/>
        <v>1</v>
      </c>
      <c r="G37" s="42"/>
      <c r="H37" s="45"/>
      <c r="I37" s="86">
        <f t="shared" si="20"/>
        <v>0</v>
      </c>
      <c r="J37" s="48"/>
      <c r="K37" s="87">
        <f t="shared" si="21"/>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937</v>
      </c>
      <c r="B38" s="49" t="s">
        <v>128</v>
      </c>
      <c r="C38" s="49"/>
      <c r="D38" s="32">
        <f t="shared" si="3"/>
        <v>0</v>
      </c>
      <c r="E38" s="42"/>
      <c r="F38" s="37">
        <f t="shared" si="19"/>
        <v>1</v>
      </c>
      <c r="G38" s="42"/>
      <c r="H38" s="45"/>
      <c r="I38" s="86">
        <f t="shared" si="20"/>
        <v>0</v>
      </c>
      <c r="J38" s="48"/>
      <c r="K38" s="87">
        <f t="shared" si="21"/>
        <v>0</v>
      </c>
      <c r="L38" s="42"/>
      <c r="M38" s="42"/>
      <c r="N38" s="45"/>
      <c r="O38" s="88">
        <f t="shared" ref="O38:O39" si="23">IF(N38&lt;&gt;0,IF(N38+H38&gt;3*D38,0,IF(N38+H38&gt;D38*2.5,25,IF(N38+H38&gt;D38*2,50,IF(N38+H38&gt;D38*1.5,75,100)))),0)</f>
        <v>0</v>
      </c>
      <c r="P38" s="45"/>
      <c r="Q38" s="42"/>
      <c r="R38" s="42"/>
      <c r="S38" s="45"/>
      <c r="T38" s="45"/>
      <c r="U38" s="42"/>
      <c r="V38" s="88">
        <v>0</v>
      </c>
      <c r="W38" s="88"/>
    </row>
    <row r="39" spans="1:23" ht="39.950000000000003" customHeight="1" x14ac:dyDescent="0.25">
      <c r="A39" s="49" t="s">
        <v>938</v>
      </c>
      <c r="B39" s="49" t="s">
        <v>58</v>
      </c>
      <c r="C39" s="49"/>
      <c r="D39" s="32">
        <f t="shared" si="3"/>
        <v>0</v>
      </c>
      <c r="E39" s="42"/>
      <c r="F39" s="37">
        <f t="shared" si="19"/>
        <v>1</v>
      </c>
      <c r="G39" s="42"/>
      <c r="H39" s="45"/>
      <c r="I39" s="86">
        <f t="shared" si="20"/>
        <v>0</v>
      </c>
      <c r="J39" s="48"/>
      <c r="K39" s="87">
        <f t="shared" si="21"/>
        <v>0</v>
      </c>
      <c r="L39" s="42"/>
      <c r="M39" s="42"/>
      <c r="N39" s="45"/>
      <c r="O39" s="88">
        <f t="shared" si="23"/>
        <v>0</v>
      </c>
      <c r="P39" s="45"/>
      <c r="Q39" s="42"/>
      <c r="R39" s="42"/>
      <c r="S39" s="45"/>
      <c r="T39" s="45"/>
      <c r="U39" s="42"/>
      <c r="V39" s="88">
        <v>0</v>
      </c>
      <c r="W39" s="88"/>
    </row>
    <row r="40" spans="1:23" ht="39.950000000000003" customHeight="1" x14ac:dyDescent="0.25">
      <c r="A40" s="49" t="s">
        <v>939</v>
      </c>
      <c r="B40" s="49" t="s">
        <v>91</v>
      </c>
      <c r="C40" s="49"/>
      <c r="D40" s="32">
        <f t="shared" si="3"/>
        <v>0</v>
      </c>
      <c r="E40" s="42"/>
      <c r="F40" s="37">
        <f t="shared" si="19"/>
        <v>1</v>
      </c>
      <c r="G40" s="42"/>
      <c r="H40" s="45"/>
      <c r="I40" s="86">
        <f t="shared" si="20"/>
        <v>0</v>
      </c>
      <c r="J40" s="48"/>
      <c r="K40" s="87">
        <f t="shared" si="21"/>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361</v>
      </c>
      <c r="B41" s="49" t="s">
        <v>58</v>
      </c>
      <c r="C41" s="49" t="s">
        <v>940</v>
      </c>
      <c r="D41" s="32">
        <f t="shared" si="3"/>
        <v>0</v>
      </c>
      <c r="E41" s="42"/>
      <c r="F41" s="37">
        <f t="shared" si="19"/>
        <v>1</v>
      </c>
      <c r="G41" s="42"/>
      <c r="H41" s="45"/>
      <c r="I41" s="86">
        <f t="shared" si="20"/>
        <v>0</v>
      </c>
      <c r="J41" s="48"/>
      <c r="K41" s="87">
        <f t="shared" si="21"/>
        <v>0</v>
      </c>
      <c r="L41" s="42"/>
      <c r="M41" s="42"/>
      <c r="N41" s="45"/>
      <c r="O41" s="88">
        <f t="shared" ref="O41:O42" si="24">IF(N41&lt;&gt;0,IF(N41+H41&gt;3*D41,0,IF(N41+H41&gt;D41*2.5,25,IF(N41+H41&gt;D41*2,50,IF(N41+H41&gt;D41*1.5,75,100)))),0)</f>
        <v>0</v>
      </c>
      <c r="P41" s="45"/>
      <c r="Q41" s="42"/>
      <c r="R41" s="42"/>
      <c r="S41" s="45"/>
      <c r="T41" s="45"/>
      <c r="U41" s="42"/>
      <c r="V41" s="88">
        <v>0</v>
      </c>
      <c r="W41" s="88"/>
    </row>
    <row r="42" spans="1:23" ht="39.950000000000003" customHeight="1" x14ac:dyDescent="0.25">
      <c r="A42" s="49" t="s">
        <v>745</v>
      </c>
      <c r="B42" s="49" t="s">
        <v>80</v>
      </c>
      <c r="C42" s="49"/>
      <c r="D42" s="32">
        <f t="shared" si="3"/>
        <v>0</v>
      </c>
      <c r="E42" s="42"/>
      <c r="F42" s="37">
        <f t="shared" si="19"/>
        <v>1</v>
      </c>
      <c r="G42" s="42"/>
      <c r="H42" s="45"/>
      <c r="I42" s="86">
        <f t="shared" si="20"/>
        <v>0</v>
      </c>
      <c r="J42" s="48"/>
      <c r="K42" s="87">
        <f t="shared" si="21"/>
        <v>0</v>
      </c>
      <c r="L42" s="42"/>
      <c r="M42" s="42"/>
      <c r="N42" s="45"/>
      <c r="O42" s="88">
        <f t="shared" si="24"/>
        <v>0</v>
      </c>
      <c r="P42" s="45"/>
      <c r="Q42" s="42"/>
      <c r="R42" s="42"/>
      <c r="S42" s="45"/>
      <c r="T42" s="45"/>
      <c r="U42" s="42"/>
      <c r="V42" s="88">
        <v>0</v>
      </c>
      <c r="W42" s="88"/>
    </row>
    <row r="43" spans="1:23" ht="39.950000000000003" customHeight="1" x14ac:dyDescent="0.25">
      <c r="A43" s="49" t="s">
        <v>941</v>
      </c>
      <c r="B43" s="49" t="s">
        <v>80</v>
      </c>
      <c r="C43" s="49" t="s">
        <v>942</v>
      </c>
      <c r="D43" s="32">
        <f t="shared" si="3"/>
        <v>0</v>
      </c>
      <c r="E43" s="42"/>
      <c r="F43" s="37">
        <f t="shared" si="19"/>
        <v>1</v>
      </c>
      <c r="G43" s="42"/>
      <c r="H43" s="45"/>
      <c r="I43" s="86">
        <f t="shared" si="20"/>
        <v>0</v>
      </c>
      <c r="J43" s="48"/>
      <c r="K43" s="87">
        <f t="shared" si="21"/>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943</v>
      </c>
      <c r="B44" s="49" t="s">
        <v>80</v>
      </c>
      <c r="C44" s="49" t="s">
        <v>944</v>
      </c>
      <c r="D44" s="32">
        <f t="shared" si="3"/>
        <v>0</v>
      </c>
      <c r="E44" s="42"/>
      <c r="F44" s="37">
        <f t="shared" si="19"/>
        <v>1</v>
      </c>
      <c r="G44" s="42"/>
      <c r="H44" s="45"/>
      <c r="I44" s="86">
        <f t="shared" si="20"/>
        <v>0</v>
      </c>
      <c r="J44" s="48"/>
      <c r="K44" s="87">
        <f t="shared" si="21"/>
        <v>0</v>
      </c>
      <c r="L44" s="42"/>
      <c r="M44" s="42"/>
      <c r="N44" s="45"/>
      <c r="O44" s="88">
        <f t="shared" ref="O44:O45" si="25">IF(N44&lt;&gt;0,IF(N44+H44&gt;3*D44,0,IF(N44+H44&gt;D44*2.5,25,IF(N44+H44&gt;D44*2,50,IF(N44+H44&gt;D44*1.5,75,100)))),0)</f>
        <v>0</v>
      </c>
      <c r="P44" s="45"/>
      <c r="Q44" s="42"/>
      <c r="R44" s="42"/>
      <c r="S44" s="45"/>
      <c r="T44" s="45"/>
      <c r="U44" s="42"/>
      <c r="V44" s="88">
        <v>0</v>
      </c>
      <c r="W44" s="88"/>
    </row>
    <row r="45" spans="1:23" ht="39.950000000000003" customHeight="1" x14ac:dyDescent="0.25">
      <c r="A45" s="49" t="s">
        <v>748</v>
      </c>
      <c r="B45" s="49" t="s">
        <v>80</v>
      </c>
      <c r="C45" s="49" t="s">
        <v>749</v>
      </c>
      <c r="D45" s="32">
        <f t="shared" si="3"/>
        <v>0</v>
      </c>
      <c r="E45" s="42"/>
      <c r="F45" s="37">
        <f t="shared" si="19"/>
        <v>1</v>
      </c>
      <c r="G45" s="42"/>
      <c r="H45" s="45"/>
      <c r="I45" s="86">
        <f t="shared" si="20"/>
        <v>0</v>
      </c>
      <c r="J45" s="48"/>
      <c r="K45" s="87">
        <f t="shared" si="21"/>
        <v>0</v>
      </c>
      <c r="L45" s="42"/>
      <c r="M45" s="42"/>
      <c r="N45" s="45"/>
      <c r="O45" s="88">
        <f t="shared" si="25"/>
        <v>0</v>
      </c>
      <c r="P45" s="45"/>
      <c r="Q45" s="42"/>
      <c r="R45" s="42"/>
      <c r="S45" s="45"/>
      <c r="T45" s="45"/>
      <c r="U45" s="42"/>
      <c r="V45" s="88">
        <v>0</v>
      </c>
      <c r="W45" s="88"/>
    </row>
    <row r="46" spans="1:23" ht="39.950000000000003" customHeight="1" x14ac:dyDescent="0.25">
      <c r="A46" s="49" t="s">
        <v>878</v>
      </c>
      <c r="B46" s="49" t="s">
        <v>128</v>
      </c>
      <c r="C46" s="49"/>
      <c r="D46" s="32">
        <f t="shared" si="3"/>
        <v>0</v>
      </c>
      <c r="E46" s="42"/>
      <c r="F46" s="37">
        <f t="shared" si="19"/>
        <v>1</v>
      </c>
      <c r="G46" s="42"/>
      <c r="H46" s="45"/>
      <c r="I46" s="86">
        <f t="shared" si="20"/>
        <v>0</v>
      </c>
      <c r="J46" s="48"/>
      <c r="K46" s="87">
        <f t="shared" si="21"/>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945</v>
      </c>
      <c r="B47" s="49" t="s">
        <v>56</v>
      </c>
      <c r="C47" s="49"/>
      <c r="D47" s="32">
        <f t="shared" si="3"/>
        <v>1</v>
      </c>
      <c r="E47" s="42"/>
      <c r="F47" s="37">
        <f t="shared" si="19"/>
        <v>1</v>
      </c>
      <c r="G47" s="42"/>
      <c r="H47" s="45"/>
      <c r="I47" s="86">
        <f t="shared" si="20"/>
        <v>0</v>
      </c>
      <c r="J47" s="48"/>
      <c r="K47" s="87">
        <f t="shared" si="21"/>
        <v>0</v>
      </c>
      <c r="L47" s="42"/>
      <c r="M47" s="42"/>
      <c r="N47" s="45"/>
      <c r="O47" s="88">
        <f t="shared" ref="O47:O48" si="26">IF(N47&lt;&gt;0,IF(N47+H47&gt;3*D47,0,IF(N47+H47&gt;D47*2.5,25,IF(N47+H47&gt;D47*2,50,IF(N47+H47&gt;D47*1.5,75,100)))),0)</f>
        <v>0</v>
      </c>
      <c r="P47" s="45"/>
      <c r="Q47" s="42"/>
      <c r="R47" s="42"/>
      <c r="S47" s="45"/>
      <c r="T47" s="45"/>
      <c r="U47" s="42"/>
      <c r="V47" s="88">
        <v>0</v>
      </c>
      <c r="W47" s="88"/>
    </row>
    <row r="48" spans="1:23" ht="39.950000000000003" customHeight="1" x14ac:dyDescent="0.25">
      <c r="A48" s="49" t="s">
        <v>946</v>
      </c>
      <c r="B48" s="49" t="s">
        <v>128</v>
      </c>
      <c r="C48" s="49"/>
      <c r="D48" s="32">
        <f t="shared" si="3"/>
        <v>0</v>
      </c>
      <c r="E48" s="42"/>
      <c r="F48" s="37">
        <f t="shared" si="19"/>
        <v>1</v>
      </c>
      <c r="G48" s="42"/>
      <c r="H48" s="45"/>
      <c r="I48" s="86">
        <f t="shared" si="20"/>
        <v>0</v>
      </c>
      <c r="J48" s="48"/>
      <c r="K48" s="87">
        <f t="shared" si="21"/>
        <v>0</v>
      </c>
      <c r="L48" s="42"/>
      <c r="M48" s="42"/>
      <c r="N48" s="45"/>
      <c r="O48" s="88">
        <f t="shared" si="26"/>
        <v>0</v>
      </c>
      <c r="P48" s="45"/>
      <c r="Q48" s="42"/>
      <c r="R48" s="42"/>
      <c r="S48" s="45"/>
      <c r="T48" s="45"/>
      <c r="U48" s="42"/>
      <c r="V48" s="88">
        <v>0</v>
      </c>
      <c r="W48" s="88"/>
    </row>
    <row r="49" spans="1:23" ht="39.950000000000003" customHeight="1" x14ac:dyDescent="0.25">
      <c r="A49" s="49" t="s">
        <v>947</v>
      </c>
      <c r="B49" s="49" t="s">
        <v>80</v>
      </c>
      <c r="C49" s="49"/>
      <c r="D49" s="32">
        <f t="shared" si="3"/>
        <v>0</v>
      </c>
      <c r="E49" s="42"/>
      <c r="F49" s="37">
        <f t="shared" si="19"/>
        <v>1</v>
      </c>
      <c r="G49" s="42"/>
      <c r="H49" s="45"/>
      <c r="I49" s="86">
        <f t="shared" si="20"/>
        <v>0</v>
      </c>
      <c r="J49" s="48"/>
      <c r="K49" s="87">
        <f t="shared" si="21"/>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948</v>
      </c>
      <c r="B50" s="49" t="s">
        <v>80</v>
      </c>
      <c r="C50" s="49"/>
      <c r="D50" s="32">
        <f t="shared" si="3"/>
        <v>0</v>
      </c>
      <c r="E50" s="42"/>
      <c r="F50" s="37">
        <f t="shared" si="19"/>
        <v>1</v>
      </c>
      <c r="G50" s="42"/>
      <c r="H50" s="45"/>
      <c r="I50" s="86">
        <f t="shared" si="20"/>
        <v>0</v>
      </c>
      <c r="J50" s="48"/>
      <c r="K50" s="87">
        <f t="shared" si="21"/>
        <v>0</v>
      </c>
      <c r="L50" s="42"/>
      <c r="M50" s="42"/>
      <c r="N50" s="45"/>
      <c r="O50" s="88">
        <f t="shared" ref="O50:O51" si="27">IF(N50&lt;&gt;0,IF(N50+H50&gt;3*D50,0,IF(N50+H50&gt;D50*2.5,25,IF(N50+H50&gt;D50*2,50,IF(N50+H50&gt;D50*1.5,75,100)))),0)</f>
        <v>0</v>
      </c>
      <c r="P50" s="45"/>
      <c r="Q50" s="42"/>
      <c r="R50" s="42"/>
      <c r="S50" s="45"/>
      <c r="T50" s="45"/>
      <c r="U50" s="42"/>
      <c r="V50" s="88">
        <v>0</v>
      </c>
      <c r="W50" s="88"/>
    </row>
    <row r="51" spans="1:23" ht="39.950000000000003" customHeight="1" x14ac:dyDescent="0.25">
      <c r="A51" s="49" t="s">
        <v>949</v>
      </c>
      <c r="B51" s="49" t="s">
        <v>91</v>
      </c>
      <c r="C51" s="49" t="s">
        <v>950</v>
      </c>
      <c r="D51" s="32">
        <f t="shared" si="3"/>
        <v>0</v>
      </c>
      <c r="E51" s="42"/>
      <c r="F51" s="37">
        <f t="shared" si="19"/>
        <v>1</v>
      </c>
      <c r="G51" s="42"/>
      <c r="H51" s="45"/>
      <c r="I51" s="86">
        <f t="shared" si="20"/>
        <v>0</v>
      </c>
      <c r="J51" s="48"/>
      <c r="K51" s="87">
        <f t="shared" si="21"/>
        <v>0</v>
      </c>
      <c r="L51" s="42"/>
      <c r="M51" s="42"/>
      <c r="N51" s="45"/>
      <c r="O51" s="88">
        <f t="shared" si="27"/>
        <v>0</v>
      </c>
      <c r="P51" s="45"/>
      <c r="Q51" s="42"/>
      <c r="R51" s="42"/>
      <c r="S51" s="45"/>
      <c r="T51" s="45"/>
      <c r="U51" s="42"/>
      <c r="V51" s="88">
        <v>0</v>
      </c>
      <c r="W51" s="88"/>
    </row>
    <row r="52" spans="1:23" ht="39.950000000000003" customHeight="1" x14ac:dyDescent="0.25">
      <c r="A52" s="49" t="s">
        <v>951</v>
      </c>
      <c r="B52" s="49" t="s">
        <v>80</v>
      </c>
      <c r="C52" s="49" t="s">
        <v>759</v>
      </c>
      <c r="D52" s="32">
        <f t="shared" si="3"/>
        <v>0</v>
      </c>
      <c r="E52" s="42"/>
      <c r="F52" s="37">
        <f t="shared" si="19"/>
        <v>1</v>
      </c>
      <c r="G52" s="42"/>
      <c r="H52" s="45"/>
      <c r="I52" s="86">
        <f t="shared" si="20"/>
        <v>0</v>
      </c>
      <c r="J52" s="48"/>
      <c r="K52" s="87">
        <f t="shared" si="21"/>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952</v>
      </c>
      <c r="B53" s="49" t="s">
        <v>80</v>
      </c>
      <c r="C53" s="49"/>
      <c r="D53" s="32">
        <f t="shared" si="3"/>
        <v>0</v>
      </c>
      <c r="E53" s="42"/>
      <c r="F53" s="37">
        <f t="shared" si="19"/>
        <v>1</v>
      </c>
      <c r="G53" s="42"/>
      <c r="H53" s="45"/>
      <c r="I53" s="86">
        <f t="shared" si="20"/>
        <v>0</v>
      </c>
      <c r="J53" s="48"/>
      <c r="K53" s="87">
        <f t="shared" si="21"/>
        <v>0</v>
      </c>
      <c r="L53" s="42"/>
      <c r="M53" s="42"/>
      <c r="N53" s="45"/>
      <c r="O53" s="88">
        <f t="shared" ref="O53" si="28">IF(N53&lt;&gt;0,IF(N53+H53&gt;3*D53,0,IF(N53+H53&gt;D53*2.5,25,IF(N53+H53&gt;D53*2,50,IF(N53+H53&gt;D53*1.5,75,100)))),0)</f>
        <v>0</v>
      </c>
      <c r="P53" s="45"/>
      <c r="Q53" s="42"/>
      <c r="R53" s="42"/>
      <c r="S53" s="45"/>
      <c r="T53" s="45"/>
      <c r="U53" s="42"/>
      <c r="V53" s="88">
        <v>0</v>
      </c>
      <c r="W53" s="88"/>
    </row>
    <row r="54" spans="1:23" ht="39.950000000000003" customHeight="1" x14ac:dyDescent="0.25">
      <c r="A54" s="23" t="s">
        <v>174</v>
      </c>
      <c r="B54" s="23" t="s">
        <v>53</v>
      </c>
      <c r="C54" s="23" t="s">
        <v>54</v>
      </c>
      <c r="D54" s="36">
        <f>20*100/85</f>
        <v>23.529411764705884</v>
      </c>
      <c r="E54" s="41"/>
      <c r="F54" s="28">
        <f>(AVERAGE(F55:F66)*$D$54)</f>
        <v>23.529411764705884</v>
      </c>
      <c r="G54" s="41"/>
      <c r="H54" s="44"/>
      <c r="I54" s="28">
        <f>(AVERAGE(I55:I66)*$D$54)</f>
        <v>0</v>
      </c>
      <c r="J54" s="47"/>
      <c r="K54" s="28">
        <f>(AVERAGE(K55:K66)*$D$54)</f>
        <v>0</v>
      </c>
      <c r="L54" s="41"/>
      <c r="M54" s="41"/>
      <c r="N54" s="44"/>
      <c r="O54" s="28">
        <f>AVERAGE(O55:O66)</f>
        <v>0</v>
      </c>
      <c r="P54" s="44"/>
      <c r="Q54" s="41"/>
      <c r="R54" s="41"/>
      <c r="S54" s="44"/>
      <c r="T54" s="44"/>
      <c r="U54" s="41"/>
      <c r="V54" s="28">
        <f>AVERAGE(V55:V66)</f>
        <v>0</v>
      </c>
      <c r="W54" s="28"/>
    </row>
    <row r="55" spans="1:23" ht="39.950000000000003" customHeight="1" x14ac:dyDescent="0.25">
      <c r="A55" s="49" t="s">
        <v>953</v>
      </c>
      <c r="B55" s="49" t="s">
        <v>128</v>
      </c>
      <c r="C55" s="50" t="s">
        <v>954</v>
      </c>
      <c r="D55" s="32">
        <f t="shared" si="3"/>
        <v>0</v>
      </c>
      <c r="E55" s="42"/>
      <c r="F55" s="37">
        <f t="shared" ref="F55:F66" si="29">IF(H55&lt;&gt;0,0,1)</f>
        <v>1</v>
      </c>
      <c r="G55" s="42"/>
      <c r="H55" s="45"/>
      <c r="I55" s="86">
        <f t="shared" ref="I55:I66" si="30">IF(H55&lt;&gt;0,IF(H55&lt;D55,1,0),0)</f>
        <v>0</v>
      </c>
      <c r="J55" s="48"/>
      <c r="K55" s="87">
        <f t="shared" ref="K55:K66" si="31">IF(J55&lt;&gt;0,IF(J55&lt;2017,1,0),0)</f>
        <v>0</v>
      </c>
      <c r="L55" s="42"/>
      <c r="M55" s="42"/>
      <c r="N55" s="45"/>
      <c r="O55" s="88">
        <f t="shared" ref="O55:O66" si="32">IF(N55&lt;&gt;0,IF(N55+H55&gt;3*D55,0,IF(N55+H55&gt;D55*2.5,25,IF(N55+H55&gt;D55*2,50,IF(N55+H55&gt;D55*1.5,75,100)))),0)</f>
        <v>0</v>
      </c>
      <c r="P55" s="45"/>
      <c r="Q55" s="42"/>
      <c r="R55" s="42"/>
      <c r="S55" s="45"/>
      <c r="T55" s="45"/>
      <c r="U55" s="42"/>
      <c r="V55" s="88">
        <v>0</v>
      </c>
      <c r="W55" s="88"/>
    </row>
    <row r="56" spans="1:23" ht="39.950000000000003" customHeight="1" x14ac:dyDescent="0.25">
      <c r="A56" s="49" t="s">
        <v>955</v>
      </c>
      <c r="B56" s="49" t="s">
        <v>56</v>
      </c>
      <c r="C56" s="50"/>
      <c r="D56" s="32">
        <f t="shared" si="3"/>
        <v>1</v>
      </c>
      <c r="E56" s="42"/>
      <c r="F56" s="37">
        <f t="shared" si="29"/>
        <v>1</v>
      </c>
      <c r="G56" s="42"/>
      <c r="H56" s="45"/>
      <c r="I56" s="86">
        <f t="shared" si="30"/>
        <v>0</v>
      </c>
      <c r="J56" s="48"/>
      <c r="K56" s="87">
        <f t="shared" si="31"/>
        <v>0</v>
      </c>
      <c r="L56" s="42"/>
      <c r="M56" s="42"/>
      <c r="N56" s="45"/>
      <c r="O56" s="88">
        <f t="shared" si="32"/>
        <v>0</v>
      </c>
      <c r="P56" s="45"/>
      <c r="Q56" s="42"/>
      <c r="R56" s="42"/>
      <c r="S56" s="45"/>
      <c r="T56" s="45"/>
      <c r="U56" s="42"/>
      <c r="V56" s="88">
        <v>0</v>
      </c>
      <c r="W56" s="88"/>
    </row>
    <row r="57" spans="1:23" ht="39.950000000000003" customHeight="1" x14ac:dyDescent="0.25">
      <c r="A57" s="49" t="s">
        <v>956</v>
      </c>
      <c r="B57" s="49" t="s">
        <v>128</v>
      </c>
      <c r="C57" s="50" t="s">
        <v>957</v>
      </c>
      <c r="D57" s="32">
        <f t="shared" si="3"/>
        <v>0</v>
      </c>
      <c r="E57" s="42"/>
      <c r="F57" s="37">
        <f t="shared" si="29"/>
        <v>1</v>
      </c>
      <c r="G57" s="42"/>
      <c r="H57" s="45"/>
      <c r="I57" s="86">
        <f t="shared" si="30"/>
        <v>0</v>
      </c>
      <c r="J57" s="48"/>
      <c r="K57" s="87">
        <f t="shared" si="31"/>
        <v>0</v>
      </c>
      <c r="L57" s="42"/>
      <c r="M57" s="42"/>
      <c r="N57" s="45"/>
      <c r="O57" s="88">
        <f t="shared" si="32"/>
        <v>0</v>
      </c>
      <c r="P57" s="45"/>
      <c r="Q57" s="42"/>
      <c r="R57" s="42"/>
      <c r="S57" s="45"/>
      <c r="T57" s="45"/>
      <c r="U57" s="42"/>
      <c r="V57" s="88">
        <v>0</v>
      </c>
      <c r="W57" s="88"/>
    </row>
    <row r="58" spans="1:23" ht="39.950000000000003" customHeight="1" x14ac:dyDescent="0.25">
      <c r="A58" s="49" t="s">
        <v>958</v>
      </c>
      <c r="B58" s="49" t="s">
        <v>80</v>
      </c>
      <c r="C58" s="50"/>
      <c r="D58" s="32">
        <f t="shared" si="3"/>
        <v>0</v>
      </c>
      <c r="E58" s="42"/>
      <c r="F58" s="37">
        <f t="shared" si="29"/>
        <v>1</v>
      </c>
      <c r="G58" s="42"/>
      <c r="H58" s="45"/>
      <c r="I58" s="86">
        <f t="shared" si="30"/>
        <v>0</v>
      </c>
      <c r="J58" s="48"/>
      <c r="K58" s="87">
        <f t="shared" si="31"/>
        <v>0</v>
      </c>
      <c r="L58" s="42"/>
      <c r="M58" s="42"/>
      <c r="N58" s="45"/>
      <c r="O58" s="88">
        <f t="shared" si="32"/>
        <v>0</v>
      </c>
      <c r="P58" s="45"/>
      <c r="Q58" s="42"/>
      <c r="R58" s="42"/>
      <c r="S58" s="45"/>
      <c r="T58" s="45"/>
      <c r="U58" s="42"/>
      <c r="V58" s="88">
        <v>0</v>
      </c>
      <c r="W58" s="88"/>
    </row>
    <row r="59" spans="1:23" ht="39.950000000000003" customHeight="1" x14ac:dyDescent="0.25">
      <c r="A59" s="49" t="s">
        <v>959</v>
      </c>
      <c r="B59" s="49" t="s">
        <v>80</v>
      </c>
      <c r="C59" s="50"/>
      <c r="D59" s="32">
        <f t="shared" si="3"/>
        <v>0</v>
      </c>
      <c r="E59" s="42"/>
      <c r="F59" s="37">
        <f t="shared" si="29"/>
        <v>1</v>
      </c>
      <c r="G59" s="42"/>
      <c r="H59" s="45"/>
      <c r="I59" s="86">
        <f t="shared" si="30"/>
        <v>0</v>
      </c>
      <c r="J59" s="48"/>
      <c r="K59" s="87">
        <f t="shared" si="31"/>
        <v>0</v>
      </c>
      <c r="L59" s="42"/>
      <c r="M59" s="42"/>
      <c r="N59" s="45"/>
      <c r="O59" s="88">
        <f t="shared" si="32"/>
        <v>0</v>
      </c>
      <c r="P59" s="45"/>
      <c r="Q59" s="42"/>
      <c r="R59" s="42"/>
      <c r="S59" s="45"/>
      <c r="T59" s="45"/>
      <c r="U59" s="42"/>
      <c r="V59" s="88">
        <v>0</v>
      </c>
      <c r="W59" s="88"/>
    </row>
    <row r="60" spans="1:23" ht="39.950000000000003" customHeight="1" x14ac:dyDescent="0.25">
      <c r="A60" s="49" t="s">
        <v>960</v>
      </c>
      <c r="B60" s="49" t="s">
        <v>80</v>
      </c>
      <c r="C60" s="50" t="s">
        <v>961</v>
      </c>
      <c r="D60" s="32">
        <f t="shared" ref="D60:D61" si="33">IF(B60="I",$F$2,IF(B60="G/2",$F$2/2,IF(B60="G/5",$F$2/5,IF(B60="G/10",$F$2/10,1))))</f>
        <v>0</v>
      </c>
      <c r="E60" s="42"/>
      <c r="F60" s="37">
        <f t="shared" si="29"/>
        <v>1</v>
      </c>
      <c r="G60" s="42"/>
      <c r="H60" s="45"/>
      <c r="I60" s="86">
        <f t="shared" si="30"/>
        <v>0</v>
      </c>
      <c r="J60" s="48"/>
      <c r="K60" s="87">
        <f t="shared" ref="K60:K61" si="34">IF(J60&lt;&gt;0,IF(J60&lt;2017,1,0),0)</f>
        <v>0</v>
      </c>
      <c r="L60" s="42"/>
      <c r="M60" s="42"/>
      <c r="N60" s="45"/>
      <c r="O60" s="88">
        <f t="shared" ref="O60:O61" si="35">IF(N60&lt;&gt;0,IF(N60+H60&gt;3*D60,0,IF(N60+H60&gt;D60*2.5,25,IF(N60+H60&gt;D60*2,50,IF(N60+H60&gt;D60*1.5,75,100)))),0)</f>
        <v>0</v>
      </c>
      <c r="P60" s="45"/>
      <c r="Q60" s="42"/>
      <c r="R60" s="42"/>
      <c r="S60" s="45"/>
      <c r="T60" s="45"/>
      <c r="U60" s="42"/>
      <c r="V60" s="88">
        <v>0</v>
      </c>
      <c r="W60" s="88"/>
    </row>
    <row r="61" spans="1:23" ht="39.950000000000003" customHeight="1" x14ac:dyDescent="0.25">
      <c r="A61" s="49" t="s">
        <v>962</v>
      </c>
      <c r="B61" s="49" t="s">
        <v>80</v>
      </c>
      <c r="C61" s="50"/>
      <c r="D61" s="32">
        <f t="shared" si="33"/>
        <v>0</v>
      </c>
      <c r="E61" s="42"/>
      <c r="F61" s="37">
        <f t="shared" si="29"/>
        <v>1</v>
      </c>
      <c r="G61" s="42"/>
      <c r="H61" s="45"/>
      <c r="I61" s="86">
        <f t="shared" si="30"/>
        <v>0</v>
      </c>
      <c r="J61" s="48"/>
      <c r="K61" s="87">
        <f t="shared" si="34"/>
        <v>0</v>
      </c>
      <c r="L61" s="42"/>
      <c r="M61" s="42"/>
      <c r="N61" s="45"/>
      <c r="O61" s="88">
        <f t="shared" si="35"/>
        <v>0</v>
      </c>
      <c r="P61" s="45"/>
      <c r="Q61" s="42"/>
      <c r="R61" s="42"/>
      <c r="S61" s="45"/>
      <c r="T61" s="45"/>
      <c r="U61" s="42"/>
      <c r="V61" s="88">
        <v>0</v>
      </c>
      <c r="W61" s="88"/>
    </row>
    <row r="62" spans="1:23" ht="39.950000000000003" customHeight="1" x14ac:dyDescent="0.25">
      <c r="A62" s="49" t="s">
        <v>963</v>
      </c>
      <c r="B62" s="49" t="s">
        <v>80</v>
      </c>
      <c r="C62" s="50"/>
      <c r="D62" s="32">
        <f t="shared" ref="D62:D63" si="36">IF(B62="I",$F$2,IF(B62="G/2",$F$2/2,IF(B62="G/5",$F$2/5,IF(B62="G/10",$F$2/10,1))))</f>
        <v>0</v>
      </c>
      <c r="E62" s="42"/>
      <c r="F62" s="37">
        <f t="shared" si="29"/>
        <v>1</v>
      </c>
      <c r="G62" s="42"/>
      <c r="H62" s="45"/>
      <c r="I62" s="86">
        <f t="shared" si="30"/>
        <v>0</v>
      </c>
      <c r="J62" s="48"/>
      <c r="K62" s="87">
        <f t="shared" ref="K62:K63" si="37">IF(J62&lt;&gt;0,IF(J62&lt;2017,1,0),0)</f>
        <v>0</v>
      </c>
      <c r="L62" s="42"/>
      <c r="M62" s="42"/>
      <c r="N62" s="45"/>
      <c r="O62" s="88">
        <f t="shared" ref="O62:O63" si="38">IF(N62&lt;&gt;0,IF(N62+H62&gt;3*D62,0,IF(N62+H62&gt;D62*2.5,25,IF(N62+H62&gt;D62*2,50,IF(N62+H62&gt;D62*1.5,75,100)))),0)</f>
        <v>0</v>
      </c>
      <c r="P62" s="45"/>
      <c r="Q62" s="42"/>
      <c r="R62" s="42"/>
      <c r="S62" s="45"/>
      <c r="T62" s="45"/>
      <c r="U62" s="42"/>
      <c r="V62" s="88">
        <v>0</v>
      </c>
      <c r="W62" s="88"/>
    </row>
    <row r="63" spans="1:23" ht="39.950000000000003" customHeight="1" x14ac:dyDescent="0.25">
      <c r="A63" s="49" t="s">
        <v>964</v>
      </c>
      <c r="B63" s="49" t="s">
        <v>56</v>
      </c>
      <c r="C63" s="50"/>
      <c r="D63" s="32">
        <f t="shared" si="36"/>
        <v>1</v>
      </c>
      <c r="E63" s="42"/>
      <c r="F63" s="37">
        <f t="shared" si="29"/>
        <v>1</v>
      </c>
      <c r="G63" s="42"/>
      <c r="H63" s="45"/>
      <c r="I63" s="86">
        <f t="shared" si="30"/>
        <v>0</v>
      </c>
      <c r="J63" s="48"/>
      <c r="K63" s="87">
        <f t="shared" si="37"/>
        <v>0</v>
      </c>
      <c r="L63" s="42"/>
      <c r="M63" s="42"/>
      <c r="N63" s="45"/>
      <c r="O63" s="88">
        <f t="shared" si="38"/>
        <v>0</v>
      </c>
      <c r="P63" s="45"/>
      <c r="Q63" s="42"/>
      <c r="R63" s="42"/>
      <c r="S63" s="45"/>
      <c r="T63" s="45"/>
      <c r="U63" s="42"/>
      <c r="V63" s="88">
        <v>0</v>
      </c>
      <c r="W63" s="88"/>
    </row>
    <row r="64" spans="1:23" ht="39.950000000000003" customHeight="1" x14ac:dyDescent="0.25">
      <c r="A64" s="49" t="s">
        <v>2351</v>
      </c>
      <c r="B64" s="49" t="s">
        <v>128</v>
      </c>
      <c r="C64" s="50" t="s">
        <v>965</v>
      </c>
      <c r="D64" s="32">
        <f t="shared" si="3"/>
        <v>0</v>
      </c>
      <c r="E64" s="42"/>
      <c r="F64" s="37">
        <f t="shared" si="29"/>
        <v>1</v>
      </c>
      <c r="G64" s="42"/>
      <c r="H64" s="45"/>
      <c r="I64" s="86">
        <f t="shared" si="30"/>
        <v>0</v>
      </c>
      <c r="J64" s="48"/>
      <c r="K64" s="87">
        <f t="shared" si="31"/>
        <v>0</v>
      </c>
      <c r="L64" s="42"/>
      <c r="M64" s="42"/>
      <c r="N64" s="45"/>
      <c r="O64" s="88">
        <f t="shared" si="32"/>
        <v>0</v>
      </c>
      <c r="P64" s="45"/>
      <c r="Q64" s="42"/>
      <c r="R64" s="42"/>
      <c r="S64" s="45"/>
      <c r="T64" s="45"/>
      <c r="U64" s="42"/>
      <c r="V64" s="88">
        <v>0</v>
      </c>
      <c r="W64" s="88"/>
    </row>
    <row r="65" spans="1:23" ht="39.950000000000003" customHeight="1" x14ac:dyDescent="0.25">
      <c r="A65" s="49" t="s">
        <v>966</v>
      </c>
      <c r="B65" s="49" t="s">
        <v>80</v>
      </c>
      <c r="C65" s="50" t="s">
        <v>967</v>
      </c>
      <c r="D65" s="32">
        <f t="shared" si="3"/>
        <v>0</v>
      </c>
      <c r="E65" s="42"/>
      <c r="F65" s="37">
        <f t="shared" si="29"/>
        <v>1</v>
      </c>
      <c r="G65" s="42"/>
      <c r="H65" s="45"/>
      <c r="I65" s="86">
        <f t="shared" si="30"/>
        <v>0</v>
      </c>
      <c r="J65" s="48"/>
      <c r="K65" s="87">
        <f t="shared" si="31"/>
        <v>0</v>
      </c>
      <c r="L65" s="42"/>
      <c r="M65" s="42"/>
      <c r="N65" s="45"/>
      <c r="O65" s="88">
        <f t="shared" si="32"/>
        <v>0</v>
      </c>
      <c r="P65" s="45"/>
      <c r="Q65" s="42"/>
      <c r="R65" s="42"/>
      <c r="S65" s="45"/>
      <c r="T65" s="45"/>
      <c r="U65" s="42"/>
      <c r="V65" s="88">
        <v>0</v>
      </c>
      <c r="W65" s="88"/>
    </row>
    <row r="66" spans="1:23" ht="39.950000000000003" customHeight="1" x14ac:dyDescent="0.25">
      <c r="A66" s="49" t="s">
        <v>317</v>
      </c>
      <c r="B66" s="49" t="s">
        <v>128</v>
      </c>
      <c r="C66" s="50" t="s">
        <v>968</v>
      </c>
      <c r="D66" s="32">
        <f t="shared" si="3"/>
        <v>0</v>
      </c>
      <c r="E66" s="42"/>
      <c r="F66" s="37">
        <f t="shared" si="29"/>
        <v>1</v>
      </c>
      <c r="G66" s="42"/>
      <c r="H66" s="45"/>
      <c r="I66" s="86">
        <f t="shared" si="30"/>
        <v>0</v>
      </c>
      <c r="J66" s="48"/>
      <c r="K66" s="87">
        <f t="shared" si="31"/>
        <v>0</v>
      </c>
      <c r="L66" s="42"/>
      <c r="M66" s="42"/>
      <c r="N66" s="45"/>
      <c r="O66" s="88">
        <f t="shared" si="32"/>
        <v>0</v>
      </c>
      <c r="P66" s="45"/>
      <c r="Q66" s="42"/>
      <c r="R66" s="42"/>
      <c r="S66" s="45"/>
      <c r="T66" s="45"/>
      <c r="U66" s="42"/>
      <c r="V66" s="88">
        <v>0</v>
      </c>
      <c r="W66" s="88"/>
    </row>
    <row r="67" spans="1:23" x14ac:dyDescent="0.25">
      <c r="E67" s="93"/>
      <c r="G67" s="93"/>
      <c r="H67" s="94"/>
      <c r="J67" s="95"/>
      <c r="L67" s="93"/>
      <c r="M67" s="93"/>
      <c r="N67" s="94"/>
      <c r="P67" s="94"/>
      <c r="Q67" s="93"/>
      <c r="R67" s="93"/>
      <c r="S67" s="94"/>
      <c r="T67" s="94"/>
      <c r="U67" s="93"/>
    </row>
  </sheetData>
  <sheetProtection algorithmName="SHA-512" hashValue="sc1maSGQAd4eoZq27gn+AgaW/FhBXnYAc+kpmfdepPKXkF51isGmYh+ukPvMpP86vfGLwpk5wnqDgDPttXtKJA==" saltValue="3kuaKxNtgQAAjC7L0i6JU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094BC36-7D3D-4F5E-BFB4-1A7FE86A1F52}">
          <x14:formula1>
            <xm:f>lista!$A$2:$A$6</xm:f>
          </x14:formula1>
          <xm:sqref>V36:V53 V11:V19 V21:V34 V55:V66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F545-50C7-434F-B7A1-C63E38999F33}">
  <dimension ref="A1:W74"/>
  <sheetViews>
    <sheetView showGridLines="0" zoomScaleNormal="100" zoomScaleSheetLayoutView="100" workbookViewId="0">
      <pane ySplit="8" topLeftCell="A9" activePane="bottomLeft" state="frozen"/>
      <selection pane="bottomLeft" activeCell="E11" sqref="E11:E7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969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SUM(P9:P73)</f>
        <v>0</v>
      </c>
      <c r="S6" s="75"/>
      <c r="T6" s="78">
        <f>SUM(T9:T73)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969</v>
      </c>
      <c r="B9" s="133"/>
      <c r="C9" s="133"/>
      <c r="D9" s="39">
        <f>+D10+D17+D32+D56+D72</f>
        <v>100</v>
      </c>
      <c r="E9" s="40"/>
      <c r="F9" s="27">
        <f>+F10+F17+F32+F56+F72</f>
        <v>100</v>
      </c>
      <c r="G9" s="40"/>
      <c r="H9" s="43"/>
      <c r="I9" s="27">
        <f>+I10+I17+I32+I56+I72</f>
        <v>0</v>
      </c>
      <c r="J9" s="46"/>
      <c r="K9" s="27">
        <f>+K10+K17+K32+K56+K72</f>
        <v>0</v>
      </c>
      <c r="L9" s="40"/>
      <c r="M9" s="40"/>
      <c r="N9" s="43"/>
      <c r="O9" s="27">
        <f>AVERAGE(O10,O17,O32,O56,O72)</f>
        <v>0</v>
      </c>
      <c r="P9" s="43"/>
      <c r="Q9" s="40"/>
      <c r="R9" s="40"/>
      <c r="S9" s="43"/>
      <c r="T9" s="43"/>
      <c r="U9" s="40"/>
      <c r="V9" s="27">
        <f>AVERAGE(V10,V17,V32,V56,V72)</f>
        <v>0</v>
      </c>
      <c r="W9" s="27"/>
    </row>
    <row r="10" spans="1:23" ht="39.950000000000003" customHeight="1" x14ac:dyDescent="0.25">
      <c r="A10" s="23" t="s">
        <v>52</v>
      </c>
      <c r="B10" s="23" t="s">
        <v>53</v>
      </c>
      <c r="C10" s="23" t="s">
        <v>54</v>
      </c>
      <c r="D10" s="36">
        <v>40</v>
      </c>
      <c r="E10" s="41"/>
      <c r="F10" s="28">
        <f>(AVERAGE(F11:F16)*$D$10)</f>
        <v>40</v>
      </c>
      <c r="G10" s="41"/>
      <c r="H10" s="44"/>
      <c r="I10" s="28">
        <f>(AVERAGE(I11:I16)*$D$10)</f>
        <v>0</v>
      </c>
      <c r="J10" s="47"/>
      <c r="K10" s="28">
        <f>(AVERAGE(K11:K16)*$D$10)</f>
        <v>0</v>
      </c>
      <c r="L10" s="41"/>
      <c r="M10" s="41"/>
      <c r="N10" s="44"/>
      <c r="O10" s="28">
        <f>AVERAGE(O11:O16)</f>
        <v>0</v>
      </c>
      <c r="P10" s="44"/>
      <c r="Q10" s="41"/>
      <c r="R10" s="41"/>
      <c r="S10" s="44"/>
      <c r="T10" s="44"/>
      <c r="U10" s="41"/>
      <c r="V10" s="28">
        <f>AVERAGE(V11:V16)</f>
        <v>0</v>
      </c>
      <c r="W10" s="28"/>
    </row>
    <row r="11" spans="1:23" ht="39.950000000000003" customHeight="1" x14ac:dyDescent="0.25">
      <c r="A11" s="49" t="s">
        <v>970</v>
      </c>
      <c r="B11" s="49" t="s">
        <v>56</v>
      </c>
      <c r="C11" s="49"/>
      <c r="D11" s="32">
        <f>IF(B11="I",$F$2,IF(B11="G/2",$F$2/2,IF(B11="G/5",$F$2/5,IF(B11="G/10",$F$2/10,1))))</f>
        <v>1</v>
      </c>
      <c r="E11" s="42"/>
      <c r="F11" s="37">
        <f t="shared" ref="F11:F16" si="0">IF(H11&lt;&gt;0,0,1)</f>
        <v>1</v>
      </c>
      <c r="G11" s="42"/>
      <c r="H11" s="45"/>
      <c r="I11" s="86">
        <f t="shared" ref="I11:I16" si="1">IF(H11&lt;&gt;0,IF(H11&lt;D11,1,0),0)</f>
        <v>0</v>
      </c>
      <c r="J11" s="48"/>
      <c r="K11" s="87">
        <f t="shared" ref="K11:K16"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971</v>
      </c>
      <c r="B12" s="49" t="s">
        <v>56</v>
      </c>
      <c r="C12" s="49"/>
      <c r="D12" s="32">
        <f t="shared" ref="D12:D73"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972</v>
      </c>
      <c r="B13" s="49" t="s">
        <v>91</v>
      </c>
      <c r="C13" s="49"/>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973</v>
      </c>
      <c r="B14" s="49" t="s">
        <v>56</v>
      </c>
      <c r="C14" s="49"/>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974</v>
      </c>
      <c r="B15" s="49" t="s">
        <v>80</v>
      </c>
      <c r="C15" s="49"/>
      <c r="D15" s="32">
        <f>IF(B15="I",$F$2,IF(B15="G/2",$F$2/2,IF(B15="G/5",$F$2/5,IF(B15="G/10",$F$2/10,1))))</f>
        <v>0</v>
      </c>
      <c r="E15" s="42"/>
      <c r="F15" s="37">
        <f t="shared" si="0"/>
        <v>1</v>
      </c>
      <c r="G15" s="42"/>
      <c r="H15" s="45"/>
      <c r="I15" s="86">
        <f t="shared" si="1"/>
        <v>0</v>
      </c>
      <c r="J15" s="48"/>
      <c r="K15" s="87">
        <f t="shared" si="2"/>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975</v>
      </c>
      <c r="B16" s="49" t="s">
        <v>80</v>
      </c>
      <c r="C16" s="49"/>
      <c r="D16" s="32">
        <f t="shared" si="3"/>
        <v>0</v>
      </c>
      <c r="E16" s="42"/>
      <c r="F16" s="37">
        <f t="shared" si="0"/>
        <v>1</v>
      </c>
      <c r="G16" s="42"/>
      <c r="H16" s="45"/>
      <c r="I16" s="86">
        <f t="shared" si="1"/>
        <v>0</v>
      </c>
      <c r="J16" s="48"/>
      <c r="K16" s="87">
        <f t="shared" si="2"/>
        <v>0</v>
      </c>
      <c r="L16" s="42"/>
      <c r="M16" s="42"/>
      <c r="N16" s="45"/>
      <c r="O16" s="88">
        <f t="shared" ref="O16" si="5">IF(N16&lt;&gt;0,IF(N16+H16&gt;3*D16,0,IF(N16+H16&gt;D16*2.5,25,IF(N16+H16&gt;D16*2,50,IF(N16+H16&gt;D16*1.5,75,100)))),0)</f>
        <v>0</v>
      </c>
      <c r="P16" s="45"/>
      <c r="Q16" s="42"/>
      <c r="R16" s="42"/>
      <c r="S16" s="45"/>
      <c r="T16" s="45"/>
      <c r="U16" s="42"/>
      <c r="V16" s="88">
        <v>0</v>
      </c>
      <c r="W16" s="88"/>
    </row>
    <row r="17" spans="1:23" ht="39.950000000000003" customHeight="1" x14ac:dyDescent="0.25">
      <c r="A17" s="23" t="s">
        <v>72</v>
      </c>
      <c r="B17" s="23" t="s">
        <v>53</v>
      </c>
      <c r="C17" s="23" t="s">
        <v>54</v>
      </c>
      <c r="D17" s="36">
        <v>15</v>
      </c>
      <c r="E17" s="41"/>
      <c r="F17" s="28">
        <f>(AVERAGE(F18:F31)*$D$17)</f>
        <v>15</v>
      </c>
      <c r="G17" s="41"/>
      <c r="H17" s="44"/>
      <c r="I17" s="28">
        <f>(AVERAGE(I18:I31)*$D$17)</f>
        <v>0</v>
      </c>
      <c r="J17" s="47"/>
      <c r="K17" s="28">
        <f>(AVERAGE(K18:K31)*$D$17)</f>
        <v>0</v>
      </c>
      <c r="L17" s="41"/>
      <c r="M17" s="41"/>
      <c r="N17" s="44"/>
      <c r="O17" s="28">
        <f>AVERAGE(O18:O31)</f>
        <v>0</v>
      </c>
      <c r="P17" s="44"/>
      <c r="Q17" s="41"/>
      <c r="R17" s="41"/>
      <c r="S17" s="44"/>
      <c r="T17" s="44"/>
      <c r="U17" s="41"/>
      <c r="V17" s="28">
        <f>AVERAGE(V18:V31)</f>
        <v>0</v>
      </c>
      <c r="W17" s="28"/>
    </row>
    <row r="18" spans="1:23" ht="39.950000000000003" customHeight="1" x14ac:dyDescent="0.25">
      <c r="A18" s="49" t="s">
        <v>976</v>
      </c>
      <c r="B18" s="49" t="s">
        <v>80</v>
      </c>
      <c r="C18" s="49"/>
      <c r="D18" s="32">
        <f t="shared" si="3"/>
        <v>0</v>
      </c>
      <c r="E18" s="42"/>
      <c r="F18" s="37">
        <f t="shared" ref="F18:F31" si="6">IF(H18&lt;&gt;0,0,1)</f>
        <v>1</v>
      </c>
      <c r="G18" s="42"/>
      <c r="H18" s="45"/>
      <c r="I18" s="86">
        <f t="shared" ref="I18:I31" si="7">IF(H18&lt;&gt;0,IF(H18&lt;D18,1,0),0)</f>
        <v>0</v>
      </c>
      <c r="J18" s="48"/>
      <c r="K18" s="87">
        <f t="shared" ref="K18:K31" si="8">IF(J18&lt;&gt;0,IF(J18&lt;2017,1,0),0)</f>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977</v>
      </c>
      <c r="B19" s="49" t="s">
        <v>80</v>
      </c>
      <c r="C19" s="49"/>
      <c r="D19" s="32">
        <f t="shared" si="3"/>
        <v>0</v>
      </c>
      <c r="E19" s="42"/>
      <c r="F19" s="37">
        <f t="shared" si="6"/>
        <v>1</v>
      </c>
      <c r="G19" s="42"/>
      <c r="H19" s="45"/>
      <c r="I19" s="86">
        <f t="shared" si="7"/>
        <v>0</v>
      </c>
      <c r="J19" s="48"/>
      <c r="K19" s="87">
        <f t="shared" si="8"/>
        <v>0</v>
      </c>
      <c r="L19" s="42"/>
      <c r="M19" s="42"/>
      <c r="N19" s="45"/>
      <c r="O19" s="88">
        <f t="shared" ref="O19:O20" si="9">IF(N19&lt;&gt;0,IF(N19+H19&gt;3*D19,0,IF(N19+H19&gt;D19*2.5,25,IF(N19+H19&gt;D19*2,50,IF(N19+H19&gt;D19*1.5,75,100)))),0)</f>
        <v>0</v>
      </c>
      <c r="P19" s="45"/>
      <c r="Q19" s="42"/>
      <c r="R19" s="42"/>
      <c r="S19" s="45"/>
      <c r="T19" s="45"/>
      <c r="U19" s="42"/>
      <c r="V19" s="88">
        <v>0</v>
      </c>
      <c r="W19" s="88"/>
    </row>
    <row r="20" spans="1:23" ht="39.950000000000003" customHeight="1" x14ac:dyDescent="0.25">
      <c r="A20" s="49" t="s">
        <v>978</v>
      </c>
      <c r="B20" s="49" t="s">
        <v>56</v>
      </c>
      <c r="C20" s="49"/>
      <c r="D20" s="32">
        <f t="shared" si="3"/>
        <v>1</v>
      </c>
      <c r="E20" s="42"/>
      <c r="F20" s="37">
        <f t="shared" si="6"/>
        <v>1</v>
      </c>
      <c r="G20" s="42"/>
      <c r="H20" s="45"/>
      <c r="I20" s="86">
        <f t="shared" si="7"/>
        <v>0</v>
      </c>
      <c r="J20" s="48"/>
      <c r="K20" s="87">
        <f t="shared" si="8"/>
        <v>0</v>
      </c>
      <c r="L20" s="42"/>
      <c r="M20" s="42"/>
      <c r="N20" s="45"/>
      <c r="O20" s="88">
        <f t="shared" si="9"/>
        <v>0</v>
      </c>
      <c r="P20" s="45"/>
      <c r="Q20" s="42"/>
      <c r="R20" s="42"/>
      <c r="S20" s="45"/>
      <c r="T20" s="45"/>
      <c r="U20" s="42"/>
      <c r="V20" s="88">
        <v>0</v>
      </c>
      <c r="W20" s="88"/>
    </row>
    <row r="21" spans="1:23" ht="39.950000000000003" customHeight="1" x14ac:dyDescent="0.25">
      <c r="A21" s="49" t="s">
        <v>979</v>
      </c>
      <c r="B21" s="49" t="s">
        <v>80</v>
      </c>
      <c r="C21" s="49"/>
      <c r="D21" s="32">
        <f t="shared" si="3"/>
        <v>0</v>
      </c>
      <c r="E21" s="42"/>
      <c r="F21" s="37">
        <f t="shared" si="6"/>
        <v>1</v>
      </c>
      <c r="G21" s="42"/>
      <c r="H21" s="45"/>
      <c r="I21" s="86">
        <f t="shared" si="7"/>
        <v>0</v>
      </c>
      <c r="J21" s="48"/>
      <c r="K21" s="87">
        <f t="shared" si="8"/>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980</v>
      </c>
      <c r="B22" s="49" t="s">
        <v>56</v>
      </c>
      <c r="C22" s="49"/>
      <c r="D22" s="32">
        <f t="shared" si="3"/>
        <v>1</v>
      </c>
      <c r="E22" s="42"/>
      <c r="F22" s="37">
        <f t="shared" si="6"/>
        <v>1</v>
      </c>
      <c r="G22" s="42"/>
      <c r="H22" s="45"/>
      <c r="I22" s="86">
        <f t="shared" si="7"/>
        <v>0</v>
      </c>
      <c r="J22" s="48"/>
      <c r="K22" s="87">
        <f t="shared" si="8"/>
        <v>0</v>
      </c>
      <c r="L22" s="42"/>
      <c r="M22" s="42"/>
      <c r="N22" s="45"/>
      <c r="O22" s="88">
        <f t="shared" ref="O22:O23" si="10">IF(N22&lt;&gt;0,IF(N22+H22&gt;3*D22,0,IF(N22+H22&gt;D22*2.5,25,IF(N22+H22&gt;D22*2,50,IF(N22+H22&gt;D22*1.5,75,100)))),0)</f>
        <v>0</v>
      </c>
      <c r="P22" s="45"/>
      <c r="Q22" s="42"/>
      <c r="R22" s="42"/>
      <c r="S22" s="45"/>
      <c r="T22" s="45"/>
      <c r="U22" s="42"/>
      <c r="V22" s="88">
        <v>0</v>
      </c>
      <c r="W22" s="88"/>
    </row>
    <row r="23" spans="1:23" ht="39.950000000000003" customHeight="1" x14ac:dyDescent="0.25">
      <c r="A23" s="49" t="s">
        <v>981</v>
      </c>
      <c r="B23" s="49" t="s">
        <v>56</v>
      </c>
      <c r="C23" s="49"/>
      <c r="D23" s="32">
        <f t="shared" si="3"/>
        <v>1</v>
      </c>
      <c r="E23" s="42"/>
      <c r="F23" s="37">
        <f t="shared" si="6"/>
        <v>1</v>
      </c>
      <c r="G23" s="42"/>
      <c r="H23" s="45"/>
      <c r="I23" s="86">
        <f t="shared" si="7"/>
        <v>0</v>
      </c>
      <c r="J23" s="48"/>
      <c r="K23" s="87">
        <f t="shared" si="8"/>
        <v>0</v>
      </c>
      <c r="L23" s="42"/>
      <c r="M23" s="42"/>
      <c r="N23" s="45"/>
      <c r="O23" s="88">
        <f t="shared" si="10"/>
        <v>0</v>
      </c>
      <c r="P23" s="45"/>
      <c r="Q23" s="42"/>
      <c r="R23" s="42"/>
      <c r="S23" s="45"/>
      <c r="T23" s="45"/>
      <c r="U23" s="42"/>
      <c r="V23" s="88">
        <v>0</v>
      </c>
      <c r="W23" s="88"/>
    </row>
    <row r="24" spans="1:23" ht="39.950000000000003" customHeight="1" x14ac:dyDescent="0.25">
      <c r="A24" s="49" t="s">
        <v>982</v>
      </c>
      <c r="B24" s="49" t="s">
        <v>56</v>
      </c>
      <c r="C24" s="49" t="s">
        <v>983</v>
      </c>
      <c r="D24" s="32">
        <f t="shared" si="3"/>
        <v>1</v>
      </c>
      <c r="E24" s="42"/>
      <c r="F24" s="37">
        <f t="shared" si="6"/>
        <v>1</v>
      </c>
      <c r="G24" s="42"/>
      <c r="H24" s="45"/>
      <c r="I24" s="86">
        <f t="shared" si="7"/>
        <v>0</v>
      </c>
      <c r="J24" s="48"/>
      <c r="K24" s="87">
        <f t="shared" si="8"/>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841</v>
      </c>
      <c r="B25" s="49" t="s">
        <v>91</v>
      </c>
      <c r="C25" s="49"/>
      <c r="D25" s="32">
        <f t="shared" si="3"/>
        <v>0</v>
      </c>
      <c r="E25" s="42"/>
      <c r="F25" s="37">
        <f t="shared" si="6"/>
        <v>1</v>
      </c>
      <c r="G25" s="42"/>
      <c r="H25" s="45"/>
      <c r="I25" s="86">
        <f t="shared" si="7"/>
        <v>0</v>
      </c>
      <c r="J25" s="48"/>
      <c r="K25" s="87">
        <f t="shared" si="8"/>
        <v>0</v>
      </c>
      <c r="L25" s="42"/>
      <c r="M25" s="42"/>
      <c r="N25" s="45"/>
      <c r="O25" s="88">
        <f t="shared" ref="O25:O26" si="11">IF(N25&lt;&gt;0,IF(N25+H25&gt;3*D25,0,IF(N25+H25&gt;D25*2.5,25,IF(N25+H25&gt;D25*2,50,IF(N25+H25&gt;D25*1.5,75,100)))),0)</f>
        <v>0</v>
      </c>
      <c r="P25" s="45"/>
      <c r="Q25" s="42"/>
      <c r="R25" s="42"/>
      <c r="S25" s="45"/>
      <c r="T25" s="45"/>
      <c r="U25" s="42"/>
      <c r="V25" s="88">
        <v>0</v>
      </c>
      <c r="W25" s="88"/>
    </row>
    <row r="26" spans="1:23" ht="39.950000000000003" customHeight="1" x14ac:dyDescent="0.25">
      <c r="A26" s="49" t="s">
        <v>984</v>
      </c>
      <c r="B26" s="49" t="s">
        <v>91</v>
      </c>
      <c r="C26" s="49"/>
      <c r="D26" s="32">
        <f t="shared" si="3"/>
        <v>0</v>
      </c>
      <c r="E26" s="42"/>
      <c r="F26" s="37">
        <f t="shared" si="6"/>
        <v>1</v>
      </c>
      <c r="G26" s="42"/>
      <c r="H26" s="45"/>
      <c r="I26" s="86">
        <f t="shared" si="7"/>
        <v>0</v>
      </c>
      <c r="J26" s="48"/>
      <c r="K26" s="87">
        <f t="shared" si="8"/>
        <v>0</v>
      </c>
      <c r="L26" s="42"/>
      <c r="M26" s="42"/>
      <c r="N26" s="45"/>
      <c r="O26" s="88">
        <f t="shared" si="11"/>
        <v>0</v>
      </c>
      <c r="P26" s="45"/>
      <c r="Q26" s="42"/>
      <c r="R26" s="42"/>
      <c r="S26" s="45"/>
      <c r="T26" s="45"/>
      <c r="U26" s="42"/>
      <c r="V26" s="88">
        <v>0</v>
      </c>
      <c r="W26" s="88"/>
    </row>
    <row r="27" spans="1:23" ht="39.950000000000003" customHeight="1" x14ac:dyDescent="0.25">
      <c r="A27" s="49" t="s">
        <v>985</v>
      </c>
      <c r="B27" s="49" t="s">
        <v>80</v>
      </c>
      <c r="C27" s="49"/>
      <c r="D27" s="32">
        <f t="shared" si="3"/>
        <v>0</v>
      </c>
      <c r="E27" s="42"/>
      <c r="F27" s="37">
        <f t="shared" si="6"/>
        <v>1</v>
      </c>
      <c r="G27" s="42"/>
      <c r="H27" s="45"/>
      <c r="I27" s="86">
        <f t="shared" si="7"/>
        <v>0</v>
      </c>
      <c r="J27" s="48"/>
      <c r="K27" s="87">
        <f t="shared" si="8"/>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328</v>
      </c>
      <c r="B28" s="49" t="s">
        <v>91</v>
      </c>
      <c r="C28" s="49"/>
      <c r="D28" s="32">
        <f t="shared" si="3"/>
        <v>0</v>
      </c>
      <c r="E28" s="42"/>
      <c r="F28" s="37">
        <f t="shared" si="6"/>
        <v>1</v>
      </c>
      <c r="G28" s="42"/>
      <c r="H28" s="45"/>
      <c r="I28" s="86">
        <f t="shared" si="7"/>
        <v>0</v>
      </c>
      <c r="J28" s="48"/>
      <c r="K28" s="87">
        <f t="shared" si="8"/>
        <v>0</v>
      </c>
      <c r="L28" s="42"/>
      <c r="M28" s="42"/>
      <c r="N28" s="45"/>
      <c r="O28" s="88">
        <f t="shared" ref="O28:O29" si="12">IF(N28&lt;&gt;0,IF(N28+H28&gt;3*D28,0,IF(N28+H28&gt;D28*2.5,25,IF(N28+H28&gt;D28*2,50,IF(N28+H28&gt;D28*1.5,75,100)))),0)</f>
        <v>0</v>
      </c>
      <c r="P28" s="45"/>
      <c r="Q28" s="42"/>
      <c r="R28" s="42"/>
      <c r="S28" s="45"/>
      <c r="T28" s="45"/>
      <c r="U28" s="42"/>
      <c r="V28" s="88">
        <v>0</v>
      </c>
      <c r="W28" s="88"/>
    </row>
    <row r="29" spans="1:23" ht="39.950000000000003" customHeight="1" x14ac:dyDescent="0.25">
      <c r="A29" s="49" t="s">
        <v>651</v>
      </c>
      <c r="B29" s="49" t="s">
        <v>58</v>
      </c>
      <c r="C29" s="49" t="s">
        <v>986</v>
      </c>
      <c r="D29" s="32">
        <f t="shared" si="3"/>
        <v>0</v>
      </c>
      <c r="E29" s="42"/>
      <c r="F29" s="37">
        <f t="shared" si="6"/>
        <v>1</v>
      </c>
      <c r="G29" s="42"/>
      <c r="H29" s="45"/>
      <c r="I29" s="86">
        <f t="shared" si="7"/>
        <v>0</v>
      </c>
      <c r="J29" s="48"/>
      <c r="K29" s="87">
        <f t="shared" si="8"/>
        <v>0</v>
      </c>
      <c r="L29" s="42"/>
      <c r="M29" s="42"/>
      <c r="N29" s="45"/>
      <c r="O29" s="88">
        <f t="shared" si="12"/>
        <v>0</v>
      </c>
      <c r="P29" s="45"/>
      <c r="Q29" s="42"/>
      <c r="R29" s="42"/>
      <c r="S29" s="45"/>
      <c r="T29" s="45"/>
      <c r="U29" s="42"/>
      <c r="V29" s="88">
        <v>0</v>
      </c>
      <c r="W29" s="88"/>
    </row>
    <row r="30" spans="1:23" ht="39.950000000000003" customHeight="1" x14ac:dyDescent="0.25">
      <c r="A30" s="49" t="s">
        <v>853</v>
      </c>
      <c r="B30" s="49" t="s">
        <v>56</v>
      </c>
      <c r="C30" s="49"/>
      <c r="D30" s="32">
        <f t="shared" si="3"/>
        <v>1</v>
      </c>
      <c r="E30" s="42"/>
      <c r="F30" s="37">
        <f t="shared" si="6"/>
        <v>1</v>
      </c>
      <c r="G30" s="42"/>
      <c r="H30" s="45"/>
      <c r="I30" s="86">
        <f t="shared" si="7"/>
        <v>0</v>
      </c>
      <c r="J30" s="48"/>
      <c r="K30" s="87">
        <f t="shared" si="8"/>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987</v>
      </c>
      <c r="B31" s="49" t="s">
        <v>56</v>
      </c>
      <c r="C31" s="49"/>
      <c r="D31" s="32">
        <f t="shared" si="3"/>
        <v>1</v>
      </c>
      <c r="E31" s="42"/>
      <c r="F31" s="37">
        <f t="shared" si="6"/>
        <v>1</v>
      </c>
      <c r="G31" s="42"/>
      <c r="H31" s="45"/>
      <c r="I31" s="86">
        <f t="shared" si="7"/>
        <v>0</v>
      </c>
      <c r="J31" s="48"/>
      <c r="K31" s="87">
        <f t="shared" si="8"/>
        <v>0</v>
      </c>
      <c r="L31" s="42"/>
      <c r="M31" s="42"/>
      <c r="N31" s="45"/>
      <c r="O31" s="88">
        <f t="shared" ref="O31" si="13">IF(N31&lt;&gt;0,IF(N31+H31&gt;3*D31,0,IF(N31+H31&gt;D31*2.5,25,IF(N31+H31&gt;D31*2,50,IF(N31+H31&gt;D31*1.5,75,100)))),0)</f>
        <v>0</v>
      </c>
      <c r="P31" s="45"/>
      <c r="Q31" s="42"/>
      <c r="R31" s="42"/>
      <c r="S31" s="45"/>
      <c r="T31" s="45"/>
      <c r="U31" s="42"/>
      <c r="V31" s="88">
        <v>0</v>
      </c>
      <c r="W31" s="88"/>
    </row>
    <row r="32" spans="1:23" ht="39.950000000000003" customHeight="1" x14ac:dyDescent="0.25">
      <c r="A32" s="23" t="s">
        <v>60</v>
      </c>
      <c r="B32" s="23" t="s">
        <v>53</v>
      </c>
      <c r="C32" s="23" t="s">
        <v>54</v>
      </c>
      <c r="D32" s="36">
        <v>10</v>
      </c>
      <c r="E32" s="41"/>
      <c r="F32" s="28">
        <f>(AVERAGE(F33:F55)*$D$32)</f>
        <v>10</v>
      </c>
      <c r="G32" s="41"/>
      <c r="H32" s="44"/>
      <c r="I32" s="28">
        <f>(AVERAGE(I33:I55)*$D$32)</f>
        <v>0</v>
      </c>
      <c r="J32" s="47"/>
      <c r="K32" s="28">
        <f>(AVERAGE(K33:K55)*$D$32)</f>
        <v>0</v>
      </c>
      <c r="L32" s="41"/>
      <c r="M32" s="41"/>
      <c r="N32" s="44"/>
      <c r="O32" s="28">
        <f>AVERAGE(O33:O55)</f>
        <v>0</v>
      </c>
      <c r="P32" s="44"/>
      <c r="Q32" s="41"/>
      <c r="R32" s="41"/>
      <c r="S32" s="44"/>
      <c r="T32" s="44"/>
      <c r="U32" s="41"/>
      <c r="V32" s="28">
        <f>AVERAGE(V33:V55)</f>
        <v>0</v>
      </c>
      <c r="W32" s="28"/>
    </row>
    <row r="33" spans="1:23" ht="39.950000000000003" customHeight="1" x14ac:dyDescent="0.25">
      <c r="A33" s="49" t="s">
        <v>988</v>
      </c>
      <c r="B33" s="49" t="s">
        <v>58</v>
      </c>
      <c r="C33" s="49"/>
      <c r="D33" s="32">
        <f t="shared" si="3"/>
        <v>0</v>
      </c>
      <c r="E33" s="42"/>
      <c r="F33" s="37">
        <f t="shared" ref="F33:F55" si="14">IF(H33&lt;&gt;0,0,1)</f>
        <v>1</v>
      </c>
      <c r="G33" s="42"/>
      <c r="H33" s="45"/>
      <c r="I33" s="86">
        <f t="shared" ref="I33:I55" si="15">IF(H33&lt;&gt;0,IF(H33&lt;D33,1,0),0)</f>
        <v>0</v>
      </c>
      <c r="J33" s="48"/>
      <c r="K33" s="87">
        <f t="shared" ref="K33:K55" si="16">IF(J33&lt;&gt;0,IF(J33&lt;2017,1,0),0)</f>
        <v>0</v>
      </c>
      <c r="L33" s="42"/>
      <c r="M33" s="42"/>
      <c r="N33" s="45"/>
      <c r="O33" s="88">
        <f t="shared" ref="O33" si="17">IF(N33&lt;&gt;0,IF(N33+H33&gt;3*D33,0,IF(N33+H33&gt;D33*2.5,25,IF(N33+H33&gt;D33*2,50,IF(N33+H33&gt;D33*1.5,75,100)))),0)</f>
        <v>0</v>
      </c>
      <c r="P33" s="45"/>
      <c r="Q33" s="42"/>
      <c r="R33" s="42"/>
      <c r="S33" s="45"/>
      <c r="T33" s="45"/>
      <c r="U33" s="42"/>
      <c r="V33" s="88">
        <v>0</v>
      </c>
      <c r="W33" s="88"/>
    </row>
    <row r="34" spans="1:23" ht="39.950000000000003" customHeight="1" x14ac:dyDescent="0.25">
      <c r="A34" s="49" t="s">
        <v>989</v>
      </c>
      <c r="B34" s="49" t="s">
        <v>91</v>
      </c>
      <c r="C34" s="49"/>
      <c r="D34" s="32">
        <f t="shared" si="3"/>
        <v>0</v>
      </c>
      <c r="E34" s="42"/>
      <c r="F34" s="37">
        <f t="shared" si="14"/>
        <v>1</v>
      </c>
      <c r="G34" s="42"/>
      <c r="H34" s="45"/>
      <c r="I34" s="86">
        <f t="shared" si="15"/>
        <v>0</v>
      </c>
      <c r="J34" s="48"/>
      <c r="K34" s="87">
        <f t="shared" si="16"/>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990</v>
      </c>
      <c r="B35" s="49" t="s">
        <v>80</v>
      </c>
      <c r="C35" s="49"/>
      <c r="D35" s="32">
        <f t="shared" si="3"/>
        <v>0</v>
      </c>
      <c r="E35" s="42"/>
      <c r="F35" s="37">
        <f t="shared" si="14"/>
        <v>1</v>
      </c>
      <c r="G35" s="42"/>
      <c r="H35" s="45"/>
      <c r="I35" s="86">
        <f t="shared" si="15"/>
        <v>0</v>
      </c>
      <c r="J35" s="48"/>
      <c r="K35" s="87">
        <f t="shared" si="16"/>
        <v>0</v>
      </c>
      <c r="L35" s="42"/>
      <c r="M35" s="42"/>
      <c r="N35" s="45"/>
      <c r="O35" s="88">
        <f t="shared" ref="O35:O36" si="18">IF(N35&lt;&gt;0,IF(N35+H35&gt;3*D35,0,IF(N35+H35&gt;D35*2.5,25,IF(N35+H35&gt;D35*2,50,IF(N35+H35&gt;D35*1.5,75,100)))),0)</f>
        <v>0</v>
      </c>
      <c r="P35" s="45"/>
      <c r="Q35" s="42"/>
      <c r="R35" s="42"/>
      <c r="S35" s="45"/>
      <c r="T35" s="45"/>
      <c r="U35" s="42"/>
      <c r="V35" s="88">
        <v>0</v>
      </c>
      <c r="W35" s="88"/>
    </row>
    <row r="36" spans="1:23" ht="39.950000000000003" customHeight="1" x14ac:dyDescent="0.25">
      <c r="A36" s="49" t="s">
        <v>991</v>
      </c>
      <c r="B36" s="49" t="s">
        <v>80</v>
      </c>
      <c r="C36" s="49" t="s">
        <v>992</v>
      </c>
      <c r="D36" s="32">
        <f t="shared" si="3"/>
        <v>0</v>
      </c>
      <c r="E36" s="42"/>
      <c r="F36" s="37">
        <f t="shared" si="14"/>
        <v>1</v>
      </c>
      <c r="G36" s="42"/>
      <c r="H36" s="45"/>
      <c r="I36" s="86">
        <f t="shared" si="15"/>
        <v>0</v>
      </c>
      <c r="J36" s="48"/>
      <c r="K36" s="87">
        <f t="shared" si="16"/>
        <v>0</v>
      </c>
      <c r="L36" s="42"/>
      <c r="M36" s="42"/>
      <c r="N36" s="45"/>
      <c r="O36" s="88">
        <f t="shared" si="18"/>
        <v>0</v>
      </c>
      <c r="P36" s="45"/>
      <c r="Q36" s="42"/>
      <c r="R36" s="42"/>
      <c r="S36" s="45"/>
      <c r="T36" s="45"/>
      <c r="U36" s="42"/>
      <c r="V36" s="88">
        <v>0</v>
      </c>
      <c r="W36" s="88"/>
    </row>
    <row r="37" spans="1:23" ht="39.950000000000003" customHeight="1" x14ac:dyDescent="0.25">
      <c r="A37" s="49" t="s">
        <v>993</v>
      </c>
      <c r="B37" s="49" t="s">
        <v>91</v>
      </c>
      <c r="C37" s="49" t="s">
        <v>884</v>
      </c>
      <c r="D37" s="32">
        <f t="shared" si="3"/>
        <v>0</v>
      </c>
      <c r="E37" s="42"/>
      <c r="F37" s="37">
        <f t="shared" si="14"/>
        <v>1</v>
      </c>
      <c r="G37" s="42"/>
      <c r="H37" s="45"/>
      <c r="I37" s="86">
        <f t="shared" si="15"/>
        <v>0</v>
      </c>
      <c r="J37" s="48"/>
      <c r="K37" s="87">
        <f t="shared" si="16"/>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994</v>
      </c>
      <c r="B38" s="49" t="s">
        <v>58</v>
      </c>
      <c r="C38" s="49" t="s">
        <v>995</v>
      </c>
      <c r="D38" s="32">
        <f t="shared" si="3"/>
        <v>0</v>
      </c>
      <c r="E38" s="42"/>
      <c r="F38" s="37">
        <f t="shared" si="14"/>
        <v>1</v>
      </c>
      <c r="G38" s="42"/>
      <c r="H38" s="45"/>
      <c r="I38" s="86">
        <f t="shared" si="15"/>
        <v>0</v>
      </c>
      <c r="J38" s="48"/>
      <c r="K38" s="87">
        <f t="shared" si="16"/>
        <v>0</v>
      </c>
      <c r="L38" s="42"/>
      <c r="M38" s="42"/>
      <c r="N38" s="45"/>
      <c r="O38" s="88">
        <f t="shared" ref="O38:O39" si="19">IF(N38&lt;&gt;0,IF(N38+H38&gt;3*D38,0,IF(N38+H38&gt;D38*2.5,25,IF(N38+H38&gt;D38*2,50,IF(N38+H38&gt;D38*1.5,75,100)))),0)</f>
        <v>0</v>
      </c>
      <c r="P38" s="45"/>
      <c r="Q38" s="42"/>
      <c r="R38" s="42"/>
      <c r="S38" s="45"/>
      <c r="T38" s="45"/>
      <c r="U38" s="42"/>
      <c r="V38" s="88">
        <v>0</v>
      </c>
      <c r="W38" s="88"/>
    </row>
    <row r="39" spans="1:23" ht="39.950000000000003" customHeight="1" x14ac:dyDescent="0.25">
      <c r="A39" s="49" t="s">
        <v>996</v>
      </c>
      <c r="B39" s="49" t="s">
        <v>56</v>
      </c>
      <c r="C39" s="49"/>
      <c r="D39" s="32">
        <f t="shared" si="3"/>
        <v>1</v>
      </c>
      <c r="E39" s="42"/>
      <c r="F39" s="37">
        <f t="shared" si="14"/>
        <v>1</v>
      </c>
      <c r="G39" s="42"/>
      <c r="H39" s="45"/>
      <c r="I39" s="86">
        <f t="shared" si="15"/>
        <v>0</v>
      </c>
      <c r="J39" s="48"/>
      <c r="K39" s="87">
        <f t="shared" si="16"/>
        <v>0</v>
      </c>
      <c r="L39" s="42"/>
      <c r="M39" s="42"/>
      <c r="N39" s="45"/>
      <c r="O39" s="88">
        <f t="shared" si="19"/>
        <v>0</v>
      </c>
      <c r="P39" s="45"/>
      <c r="Q39" s="42"/>
      <c r="R39" s="42"/>
      <c r="S39" s="45"/>
      <c r="T39" s="45"/>
      <c r="U39" s="42"/>
      <c r="V39" s="88">
        <v>0</v>
      </c>
      <c r="W39" s="88"/>
    </row>
    <row r="40" spans="1:23" ht="39.950000000000003" customHeight="1" x14ac:dyDescent="0.25">
      <c r="A40" s="49" t="s">
        <v>624</v>
      </c>
      <c r="B40" s="49" t="s">
        <v>56</v>
      </c>
      <c r="C40" s="49" t="s">
        <v>997</v>
      </c>
      <c r="D40" s="32">
        <f t="shared" si="3"/>
        <v>1</v>
      </c>
      <c r="E40" s="42"/>
      <c r="F40" s="37">
        <f t="shared" si="14"/>
        <v>1</v>
      </c>
      <c r="G40" s="42"/>
      <c r="H40" s="45"/>
      <c r="I40" s="86">
        <f t="shared" si="15"/>
        <v>0</v>
      </c>
      <c r="J40" s="48"/>
      <c r="K40" s="87">
        <f t="shared" si="16"/>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998</v>
      </c>
      <c r="B41" s="49" t="s">
        <v>80</v>
      </c>
      <c r="C41" s="49"/>
      <c r="D41" s="32">
        <f t="shared" si="3"/>
        <v>0</v>
      </c>
      <c r="E41" s="42"/>
      <c r="F41" s="37">
        <f t="shared" si="14"/>
        <v>1</v>
      </c>
      <c r="G41" s="42"/>
      <c r="H41" s="45"/>
      <c r="I41" s="86">
        <f t="shared" si="15"/>
        <v>0</v>
      </c>
      <c r="J41" s="48"/>
      <c r="K41" s="87">
        <f t="shared" si="16"/>
        <v>0</v>
      </c>
      <c r="L41" s="42"/>
      <c r="M41" s="42"/>
      <c r="N41" s="45"/>
      <c r="O41" s="88">
        <f t="shared" ref="O41:O42" si="20">IF(N41&lt;&gt;0,IF(N41+H41&gt;3*D41,0,IF(N41+H41&gt;D41*2.5,25,IF(N41+H41&gt;D41*2,50,IF(N41+H41&gt;D41*1.5,75,100)))),0)</f>
        <v>0</v>
      </c>
      <c r="P41" s="45"/>
      <c r="Q41" s="42"/>
      <c r="R41" s="42"/>
      <c r="S41" s="45"/>
      <c r="T41" s="45"/>
      <c r="U41" s="42"/>
      <c r="V41" s="88">
        <v>0</v>
      </c>
      <c r="W41" s="88"/>
    </row>
    <row r="42" spans="1:23" ht="39.950000000000003" customHeight="1" x14ac:dyDescent="0.25">
      <c r="A42" s="49" t="s">
        <v>999</v>
      </c>
      <c r="B42" s="49" t="s">
        <v>80</v>
      </c>
      <c r="C42" s="49"/>
      <c r="D42" s="32">
        <f t="shared" si="3"/>
        <v>0</v>
      </c>
      <c r="E42" s="42"/>
      <c r="F42" s="37">
        <f t="shared" si="14"/>
        <v>1</v>
      </c>
      <c r="G42" s="42"/>
      <c r="H42" s="45"/>
      <c r="I42" s="86">
        <f t="shared" si="15"/>
        <v>0</v>
      </c>
      <c r="J42" s="48"/>
      <c r="K42" s="87">
        <f t="shared" si="16"/>
        <v>0</v>
      </c>
      <c r="L42" s="42"/>
      <c r="M42" s="42"/>
      <c r="N42" s="45"/>
      <c r="O42" s="88">
        <f t="shared" si="20"/>
        <v>0</v>
      </c>
      <c r="P42" s="45"/>
      <c r="Q42" s="42"/>
      <c r="R42" s="42"/>
      <c r="S42" s="45"/>
      <c r="T42" s="45"/>
      <c r="U42" s="42"/>
      <c r="V42" s="88">
        <v>0</v>
      </c>
      <c r="W42" s="88"/>
    </row>
    <row r="43" spans="1:23" ht="39.950000000000003" customHeight="1" x14ac:dyDescent="0.25">
      <c r="A43" s="49" t="s">
        <v>743</v>
      </c>
      <c r="B43" s="49" t="s">
        <v>91</v>
      </c>
      <c r="C43" s="49" t="s">
        <v>1000</v>
      </c>
      <c r="D43" s="32">
        <f t="shared" si="3"/>
        <v>0</v>
      </c>
      <c r="E43" s="42"/>
      <c r="F43" s="37">
        <f t="shared" si="14"/>
        <v>1</v>
      </c>
      <c r="G43" s="42"/>
      <c r="H43" s="45"/>
      <c r="I43" s="86">
        <f t="shared" si="15"/>
        <v>0</v>
      </c>
      <c r="J43" s="48"/>
      <c r="K43" s="87">
        <f t="shared" si="16"/>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941</v>
      </c>
      <c r="B44" s="49" t="s">
        <v>80</v>
      </c>
      <c r="C44" s="49" t="s">
        <v>1001</v>
      </c>
      <c r="D44" s="32">
        <f t="shared" si="3"/>
        <v>0</v>
      </c>
      <c r="E44" s="42"/>
      <c r="F44" s="37">
        <f t="shared" si="14"/>
        <v>1</v>
      </c>
      <c r="G44" s="42"/>
      <c r="H44" s="45"/>
      <c r="I44" s="86">
        <f t="shared" si="15"/>
        <v>0</v>
      </c>
      <c r="J44" s="48"/>
      <c r="K44" s="87">
        <f t="shared" si="16"/>
        <v>0</v>
      </c>
      <c r="L44" s="42"/>
      <c r="M44" s="42"/>
      <c r="N44" s="45"/>
      <c r="O44" s="88">
        <f t="shared" ref="O44:O45" si="21">IF(N44&lt;&gt;0,IF(N44+H44&gt;3*D44,0,IF(N44+H44&gt;D44*2.5,25,IF(N44+H44&gt;D44*2,50,IF(N44+H44&gt;D44*1.5,75,100)))),0)</f>
        <v>0</v>
      </c>
      <c r="P44" s="45"/>
      <c r="Q44" s="42"/>
      <c r="R44" s="42"/>
      <c r="S44" s="45"/>
      <c r="T44" s="45"/>
      <c r="U44" s="42"/>
      <c r="V44" s="88">
        <v>0</v>
      </c>
      <c r="W44" s="88"/>
    </row>
    <row r="45" spans="1:23" ht="39.950000000000003" customHeight="1" x14ac:dyDescent="0.25">
      <c r="A45" s="49" t="s">
        <v>1002</v>
      </c>
      <c r="B45" s="49" t="s">
        <v>91</v>
      </c>
      <c r="C45" s="49" t="s">
        <v>1003</v>
      </c>
      <c r="D45" s="32">
        <f t="shared" si="3"/>
        <v>0</v>
      </c>
      <c r="E45" s="42"/>
      <c r="F45" s="37">
        <f t="shared" si="14"/>
        <v>1</v>
      </c>
      <c r="G45" s="42"/>
      <c r="H45" s="45"/>
      <c r="I45" s="86">
        <f t="shared" si="15"/>
        <v>0</v>
      </c>
      <c r="J45" s="48"/>
      <c r="K45" s="87">
        <f t="shared" si="16"/>
        <v>0</v>
      </c>
      <c r="L45" s="42"/>
      <c r="M45" s="42"/>
      <c r="N45" s="45"/>
      <c r="O45" s="88">
        <f t="shared" si="21"/>
        <v>0</v>
      </c>
      <c r="P45" s="45"/>
      <c r="Q45" s="42"/>
      <c r="R45" s="42"/>
      <c r="S45" s="45"/>
      <c r="T45" s="45"/>
      <c r="U45" s="42"/>
      <c r="V45" s="88">
        <v>0</v>
      </c>
      <c r="W45" s="88"/>
    </row>
    <row r="46" spans="1:23" ht="39.950000000000003" customHeight="1" x14ac:dyDescent="0.25">
      <c r="A46" s="49" t="s">
        <v>1004</v>
      </c>
      <c r="B46" s="49" t="s">
        <v>80</v>
      </c>
      <c r="C46" s="49" t="s">
        <v>1005</v>
      </c>
      <c r="D46" s="32">
        <f t="shared" si="3"/>
        <v>0</v>
      </c>
      <c r="E46" s="42"/>
      <c r="F46" s="37">
        <f t="shared" si="14"/>
        <v>1</v>
      </c>
      <c r="G46" s="42"/>
      <c r="H46" s="45"/>
      <c r="I46" s="86">
        <f t="shared" si="15"/>
        <v>0</v>
      </c>
      <c r="J46" s="48"/>
      <c r="K46" s="87">
        <f t="shared" si="16"/>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879</v>
      </c>
      <c r="B47" s="49" t="s">
        <v>91</v>
      </c>
      <c r="C47" s="49" t="s">
        <v>1006</v>
      </c>
      <c r="D47" s="32">
        <f t="shared" si="3"/>
        <v>0</v>
      </c>
      <c r="E47" s="42"/>
      <c r="F47" s="37">
        <f t="shared" si="14"/>
        <v>1</v>
      </c>
      <c r="G47" s="42"/>
      <c r="H47" s="45"/>
      <c r="I47" s="86">
        <f t="shared" si="15"/>
        <v>0</v>
      </c>
      <c r="J47" s="48"/>
      <c r="K47" s="87">
        <f t="shared" si="16"/>
        <v>0</v>
      </c>
      <c r="L47" s="42"/>
      <c r="M47" s="42"/>
      <c r="N47" s="45"/>
      <c r="O47" s="88">
        <f t="shared" ref="O47:O48" si="22">IF(N47&lt;&gt;0,IF(N47+H47&gt;3*D47,0,IF(N47+H47&gt;D47*2.5,25,IF(N47+H47&gt;D47*2,50,IF(N47+H47&gt;D47*1.5,75,100)))),0)</f>
        <v>0</v>
      </c>
      <c r="P47" s="45"/>
      <c r="Q47" s="42"/>
      <c r="R47" s="42"/>
      <c r="S47" s="45"/>
      <c r="T47" s="45"/>
      <c r="U47" s="42"/>
      <c r="V47" s="88">
        <v>0</v>
      </c>
      <c r="W47" s="88"/>
    </row>
    <row r="48" spans="1:23" ht="39.950000000000003" customHeight="1" x14ac:dyDescent="0.25">
      <c r="A48" s="49" t="s">
        <v>1007</v>
      </c>
      <c r="B48" s="49" t="s">
        <v>80</v>
      </c>
      <c r="C48" s="49"/>
      <c r="D48" s="32">
        <f t="shared" si="3"/>
        <v>0</v>
      </c>
      <c r="E48" s="42"/>
      <c r="F48" s="37">
        <f t="shared" si="14"/>
        <v>1</v>
      </c>
      <c r="G48" s="42"/>
      <c r="H48" s="45"/>
      <c r="I48" s="86">
        <f t="shared" si="15"/>
        <v>0</v>
      </c>
      <c r="J48" s="48"/>
      <c r="K48" s="87">
        <f t="shared" si="16"/>
        <v>0</v>
      </c>
      <c r="L48" s="42"/>
      <c r="M48" s="42"/>
      <c r="N48" s="45"/>
      <c r="O48" s="88">
        <f t="shared" si="22"/>
        <v>0</v>
      </c>
      <c r="P48" s="45"/>
      <c r="Q48" s="42"/>
      <c r="R48" s="42"/>
      <c r="S48" s="45"/>
      <c r="T48" s="45"/>
      <c r="U48" s="42"/>
      <c r="V48" s="88">
        <v>0</v>
      </c>
      <c r="W48" s="88"/>
    </row>
    <row r="49" spans="1:23" ht="39.950000000000003" customHeight="1" x14ac:dyDescent="0.25">
      <c r="A49" s="49" t="s">
        <v>1008</v>
      </c>
      <c r="B49" s="49" t="s">
        <v>80</v>
      </c>
      <c r="C49" s="49"/>
      <c r="D49" s="32">
        <f t="shared" si="3"/>
        <v>0</v>
      </c>
      <c r="E49" s="42"/>
      <c r="F49" s="37">
        <f t="shared" si="14"/>
        <v>1</v>
      </c>
      <c r="G49" s="42"/>
      <c r="H49" s="45"/>
      <c r="I49" s="86">
        <f t="shared" si="15"/>
        <v>0</v>
      </c>
      <c r="J49" s="48"/>
      <c r="K49" s="87">
        <f t="shared" si="16"/>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634</v>
      </c>
      <c r="B50" s="49" t="s">
        <v>56</v>
      </c>
      <c r="C50" s="49"/>
      <c r="D50" s="32">
        <f t="shared" si="3"/>
        <v>1</v>
      </c>
      <c r="E50" s="42"/>
      <c r="F50" s="37">
        <f t="shared" si="14"/>
        <v>1</v>
      </c>
      <c r="G50" s="42"/>
      <c r="H50" s="45"/>
      <c r="I50" s="86">
        <f t="shared" si="15"/>
        <v>0</v>
      </c>
      <c r="J50" s="48"/>
      <c r="K50" s="87">
        <f t="shared" si="16"/>
        <v>0</v>
      </c>
      <c r="L50" s="42"/>
      <c r="M50" s="42"/>
      <c r="N50" s="45"/>
      <c r="O50" s="88">
        <f t="shared" ref="O50:O55" si="23">IF(N50&lt;&gt;0,IF(N50+H50&gt;3*D50,0,IF(N50+H50&gt;D50*2.5,25,IF(N50+H50&gt;D50*2,50,IF(N50+H50&gt;D50*1.5,75,100)))),0)</f>
        <v>0</v>
      </c>
      <c r="P50" s="45"/>
      <c r="Q50" s="42"/>
      <c r="R50" s="42"/>
      <c r="S50" s="45"/>
      <c r="T50" s="45"/>
      <c r="U50" s="42"/>
      <c r="V50" s="88">
        <v>0</v>
      </c>
      <c r="W50" s="88"/>
    </row>
    <row r="51" spans="1:23" ht="39.950000000000003" customHeight="1" x14ac:dyDescent="0.25">
      <c r="A51" s="49" t="s">
        <v>1009</v>
      </c>
      <c r="B51" s="49" t="s">
        <v>80</v>
      </c>
      <c r="C51" s="49"/>
      <c r="D51" s="32">
        <f t="shared" si="3"/>
        <v>0</v>
      </c>
      <c r="E51" s="42"/>
      <c r="F51" s="37">
        <f t="shared" si="14"/>
        <v>1</v>
      </c>
      <c r="G51" s="42"/>
      <c r="H51" s="45"/>
      <c r="I51" s="86">
        <f t="shared" si="15"/>
        <v>0</v>
      </c>
      <c r="J51" s="48"/>
      <c r="K51" s="87">
        <f t="shared" si="16"/>
        <v>0</v>
      </c>
      <c r="L51" s="42"/>
      <c r="M51" s="42"/>
      <c r="N51" s="45"/>
      <c r="O51" s="88">
        <f t="shared" si="23"/>
        <v>0</v>
      </c>
      <c r="P51" s="45"/>
      <c r="Q51" s="42"/>
      <c r="R51" s="42"/>
      <c r="S51" s="45"/>
      <c r="T51" s="45"/>
      <c r="U51" s="42"/>
      <c r="V51" s="88">
        <v>0</v>
      </c>
      <c r="W51" s="88"/>
    </row>
    <row r="52" spans="1:23" ht="39.950000000000003" customHeight="1" x14ac:dyDescent="0.25">
      <c r="A52" s="49" t="s">
        <v>680</v>
      </c>
      <c r="B52" s="49" t="s">
        <v>80</v>
      </c>
      <c r="C52" s="49" t="s">
        <v>1010</v>
      </c>
      <c r="D52" s="32">
        <f t="shared" si="3"/>
        <v>0</v>
      </c>
      <c r="E52" s="42"/>
      <c r="F52" s="37">
        <f t="shared" si="14"/>
        <v>1</v>
      </c>
      <c r="G52" s="42"/>
      <c r="H52" s="45"/>
      <c r="I52" s="86">
        <f t="shared" si="15"/>
        <v>0</v>
      </c>
      <c r="J52" s="48"/>
      <c r="K52" s="87">
        <f t="shared" si="16"/>
        <v>0</v>
      </c>
      <c r="L52" s="42"/>
      <c r="M52" s="42"/>
      <c r="N52" s="45"/>
      <c r="O52" s="88">
        <f t="shared" si="23"/>
        <v>0</v>
      </c>
      <c r="P52" s="45"/>
      <c r="Q52" s="42"/>
      <c r="R52" s="42"/>
      <c r="S52" s="45"/>
      <c r="T52" s="45"/>
      <c r="U52" s="42"/>
      <c r="V52" s="88">
        <v>0</v>
      </c>
      <c r="W52" s="88"/>
    </row>
    <row r="53" spans="1:23" ht="39.950000000000003" customHeight="1" x14ac:dyDescent="0.25">
      <c r="A53" s="49" t="s">
        <v>761</v>
      </c>
      <c r="B53" s="49" t="s">
        <v>56</v>
      </c>
      <c r="C53" s="49" t="s">
        <v>1011</v>
      </c>
      <c r="D53" s="32">
        <f t="shared" si="3"/>
        <v>1</v>
      </c>
      <c r="E53" s="42"/>
      <c r="F53" s="37">
        <f t="shared" si="14"/>
        <v>1</v>
      </c>
      <c r="G53" s="42"/>
      <c r="H53" s="45"/>
      <c r="I53" s="86">
        <f t="shared" si="15"/>
        <v>0</v>
      </c>
      <c r="J53" s="48"/>
      <c r="K53" s="87">
        <f t="shared" si="16"/>
        <v>0</v>
      </c>
      <c r="L53" s="42"/>
      <c r="M53" s="42"/>
      <c r="N53" s="45"/>
      <c r="O53" s="88">
        <f t="shared" si="23"/>
        <v>0</v>
      </c>
      <c r="P53" s="45"/>
      <c r="Q53" s="42"/>
      <c r="R53" s="42"/>
      <c r="S53" s="45"/>
      <c r="T53" s="45"/>
      <c r="U53" s="42"/>
      <c r="V53" s="88">
        <v>0</v>
      </c>
      <c r="W53" s="88"/>
    </row>
    <row r="54" spans="1:23" ht="39.950000000000003" customHeight="1" x14ac:dyDescent="0.25">
      <c r="A54" s="49" t="s">
        <v>764</v>
      </c>
      <c r="B54" s="49" t="s">
        <v>56</v>
      </c>
      <c r="C54" s="49" t="s">
        <v>1012</v>
      </c>
      <c r="D54" s="32">
        <f t="shared" si="3"/>
        <v>1</v>
      </c>
      <c r="E54" s="42"/>
      <c r="F54" s="37">
        <f t="shared" si="14"/>
        <v>1</v>
      </c>
      <c r="G54" s="42"/>
      <c r="H54" s="45"/>
      <c r="I54" s="86">
        <f t="shared" si="15"/>
        <v>0</v>
      </c>
      <c r="J54" s="48"/>
      <c r="K54" s="87">
        <f t="shared" si="16"/>
        <v>0</v>
      </c>
      <c r="L54" s="42"/>
      <c r="M54" s="42"/>
      <c r="N54" s="45"/>
      <c r="O54" s="88">
        <f t="shared" si="23"/>
        <v>0</v>
      </c>
      <c r="P54" s="45"/>
      <c r="Q54" s="42"/>
      <c r="R54" s="42"/>
      <c r="S54" s="45"/>
      <c r="T54" s="45"/>
      <c r="U54" s="42"/>
      <c r="V54" s="88">
        <v>0</v>
      </c>
      <c r="W54" s="88"/>
    </row>
    <row r="55" spans="1:23" ht="39.950000000000003" customHeight="1" x14ac:dyDescent="0.25">
      <c r="A55" s="49" t="s">
        <v>1013</v>
      </c>
      <c r="B55" s="49" t="s">
        <v>80</v>
      </c>
      <c r="C55" s="49" t="s">
        <v>1014</v>
      </c>
      <c r="D55" s="32">
        <f t="shared" si="3"/>
        <v>0</v>
      </c>
      <c r="E55" s="42"/>
      <c r="F55" s="37">
        <f t="shared" si="14"/>
        <v>1</v>
      </c>
      <c r="G55" s="42"/>
      <c r="H55" s="45"/>
      <c r="I55" s="86">
        <f t="shared" si="15"/>
        <v>0</v>
      </c>
      <c r="J55" s="48"/>
      <c r="K55" s="87">
        <f t="shared" si="16"/>
        <v>0</v>
      </c>
      <c r="L55" s="42"/>
      <c r="M55" s="42"/>
      <c r="N55" s="45"/>
      <c r="O55" s="88">
        <f t="shared" si="23"/>
        <v>0</v>
      </c>
      <c r="P55" s="45"/>
      <c r="Q55" s="42"/>
      <c r="R55" s="42"/>
      <c r="S55" s="45"/>
      <c r="T55" s="45"/>
      <c r="U55" s="42"/>
      <c r="V55" s="88">
        <v>0</v>
      </c>
      <c r="W55" s="88"/>
    </row>
    <row r="56" spans="1:23" ht="39.950000000000003" customHeight="1" x14ac:dyDescent="0.25">
      <c r="A56" s="23" t="s">
        <v>174</v>
      </c>
      <c r="B56" s="23" t="s">
        <v>53</v>
      </c>
      <c r="C56" s="23" t="s">
        <v>54</v>
      </c>
      <c r="D56" s="36">
        <v>20</v>
      </c>
      <c r="E56" s="41"/>
      <c r="F56" s="28">
        <f>(AVERAGE(F57:F71)*$D$56)</f>
        <v>20</v>
      </c>
      <c r="G56" s="41"/>
      <c r="H56" s="44"/>
      <c r="I56" s="28">
        <f>(AVERAGE(I57:I71)*$D$56)</f>
        <v>0</v>
      </c>
      <c r="J56" s="47"/>
      <c r="K56" s="28">
        <f>(AVERAGE(K57:K71)*$D$56)</f>
        <v>0</v>
      </c>
      <c r="L56" s="41"/>
      <c r="M56" s="41"/>
      <c r="N56" s="44"/>
      <c r="O56" s="28">
        <f>AVERAGE(O57:O71)</f>
        <v>0</v>
      </c>
      <c r="P56" s="44"/>
      <c r="Q56" s="41"/>
      <c r="R56" s="41"/>
      <c r="S56" s="44"/>
      <c r="T56" s="44"/>
      <c r="U56" s="41"/>
      <c r="V56" s="28">
        <f>AVERAGE(V57:V71)</f>
        <v>0</v>
      </c>
      <c r="W56" s="28"/>
    </row>
    <row r="57" spans="1:23" ht="39.950000000000003" customHeight="1" x14ac:dyDescent="0.25">
      <c r="A57" s="49" t="s">
        <v>1015</v>
      </c>
      <c r="B57" s="49" t="s">
        <v>56</v>
      </c>
      <c r="C57" s="50"/>
      <c r="D57" s="32">
        <f t="shared" ref="D57:D67" si="24">IF(B57="I",$F$2,IF(B57="G/2",$F$2/2,IF(B57="G/5",$F$2/5,IF(B57="G/10",$F$2/10,1))))</f>
        <v>1</v>
      </c>
      <c r="E57" s="42"/>
      <c r="F57" s="37">
        <f t="shared" ref="F57:F71" si="25">IF(H57&lt;&gt;0,0,1)</f>
        <v>1</v>
      </c>
      <c r="G57" s="42"/>
      <c r="H57" s="45"/>
      <c r="I57" s="86">
        <f t="shared" ref="I57:I71" si="26">IF(H57&lt;&gt;0,IF(H57&lt;D57,1,0),0)</f>
        <v>0</v>
      </c>
      <c r="J57" s="48"/>
      <c r="K57" s="87">
        <f t="shared" ref="K57:K67" si="27">IF(J57&lt;&gt;0,IF(J57&lt;2017,1,0),0)</f>
        <v>0</v>
      </c>
      <c r="L57" s="42"/>
      <c r="M57" s="42"/>
      <c r="N57" s="45"/>
      <c r="O57" s="88">
        <f t="shared" ref="O57:O67" si="28">IF(N57&lt;&gt;0,IF(N57+H57&gt;3*D57,0,IF(N57+H57&gt;D57*2.5,25,IF(N57+H57&gt;D57*2,50,IF(N57+H57&gt;D57*1.5,75,100)))),0)</f>
        <v>0</v>
      </c>
      <c r="P57" s="45"/>
      <c r="Q57" s="42"/>
      <c r="R57" s="42"/>
      <c r="S57" s="45"/>
      <c r="T57" s="45"/>
      <c r="U57" s="42"/>
      <c r="V57" s="88">
        <v>0</v>
      </c>
      <c r="W57" s="88"/>
    </row>
    <row r="58" spans="1:23" ht="39.950000000000003" customHeight="1" x14ac:dyDescent="0.25">
      <c r="A58" s="49" t="s">
        <v>1016</v>
      </c>
      <c r="B58" s="49" t="s">
        <v>56</v>
      </c>
      <c r="C58" s="50" t="s">
        <v>1017</v>
      </c>
      <c r="D58" s="32">
        <f t="shared" ref="D58:D64" si="29">IF(B58="I",$F$2,IF(B58="G/2",$F$2/2,IF(B58="G/5",$F$2/5,IF(B58="G/10",$F$2/10,1))))</f>
        <v>1</v>
      </c>
      <c r="E58" s="42"/>
      <c r="F58" s="37">
        <f t="shared" si="25"/>
        <v>1</v>
      </c>
      <c r="G58" s="42"/>
      <c r="H58" s="45"/>
      <c r="I58" s="86">
        <f t="shared" si="26"/>
        <v>0</v>
      </c>
      <c r="J58" s="48"/>
      <c r="K58" s="87">
        <f t="shared" ref="K58:K64" si="30">IF(J58&lt;&gt;0,IF(J58&lt;2017,1,0),0)</f>
        <v>0</v>
      </c>
      <c r="L58" s="42"/>
      <c r="M58" s="42"/>
      <c r="N58" s="45"/>
      <c r="O58" s="88">
        <f t="shared" ref="O58:O64" si="31">IF(N58&lt;&gt;0,IF(N58+H58&gt;3*D58,0,IF(N58+H58&gt;D58*2.5,25,IF(N58+H58&gt;D58*2,50,IF(N58+H58&gt;D58*1.5,75,100)))),0)</f>
        <v>0</v>
      </c>
      <c r="P58" s="45"/>
      <c r="Q58" s="42"/>
      <c r="R58" s="42"/>
      <c r="S58" s="45"/>
      <c r="T58" s="45"/>
      <c r="U58" s="42"/>
      <c r="V58" s="88">
        <v>0</v>
      </c>
      <c r="W58" s="88"/>
    </row>
    <row r="59" spans="1:23" ht="39.950000000000003" customHeight="1" x14ac:dyDescent="0.25">
      <c r="A59" s="49" t="s">
        <v>1018</v>
      </c>
      <c r="B59" s="49" t="s">
        <v>56</v>
      </c>
      <c r="C59" s="50" t="s">
        <v>1017</v>
      </c>
      <c r="D59" s="32">
        <f t="shared" si="29"/>
        <v>1</v>
      </c>
      <c r="E59" s="42"/>
      <c r="F59" s="37">
        <f t="shared" si="25"/>
        <v>1</v>
      </c>
      <c r="G59" s="42"/>
      <c r="H59" s="45"/>
      <c r="I59" s="86">
        <f t="shared" si="26"/>
        <v>0</v>
      </c>
      <c r="J59" s="48"/>
      <c r="K59" s="87">
        <f t="shared" si="30"/>
        <v>0</v>
      </c>
      <c r="L59" s="42"/>
      <c r="M59" s="42"/>
      <c r="N59" s="45"/>
      <c r="O59" s="88">
        <f t="shared" si="31"/>
        <v>0</v>
      </c>
      <c r="P59" s="45"/>
      <c r="Q59" s="42"/>
      <c r="R59" s="42"/>
      <c r="S59" s="45"/>
      <c r="T59" s="45"/>
      <c r="U59" s="42"/>
      <c r="V59" s="88">
        <v>0</v>
      </c>
      <c r="W59" s="88"/>
    </row>
    <row r="60" spans="1:23" ht="39.950000000000003" customHeight="1" x14ac:dyDescent="0.25">
      <c r="A60" s="49" t="s">
        <v>1019</v>
      </c>
      <c r="B60" s="49" t="s">
        <v>56</v>
      </c>
      <c r="C60" s="50"/>
      <c r="D60" s="32">
        <f t="shared" si="29"/>
        <v>1</v>
      </c>
      <c r="E60" s="42"/>
      <c r="F60" s="37">
        <f t="shared" si="25"/>
        <v>1</v>
      </c>
      <c r="G60" s="42"/>
      <c r="H60" s="45"/>
      <c r="I60" s="86">
        <f t="shared" si="26"/>
        <v>0</v>
      </c>
      <c r="J60" s="48"/>
      <c r="K60" s="87">
        <f t="shared" si="30"/>
        <v>0</v>
      </c>
      <c r="L60" s="42"/>
      <c r="M60" s="42"/>
      <c r="N60" s="45"/>
      <c r="O60" s="88">
        <f t="shared" si="31"/>
        <v>0</v>
      </c>
      <c r="P60" s="45"/>
      <c r="Q60" s="42"/>
      <c r="R60" s="42"/>
      <c r="S60" s="45"/>
      <c r="T60" s="45"/>
      <c r="U60" s="42"/>
      <c r="V60" s="88">
        <v>0</v>
      </c>
      <c r="W60" s="88"/>
    </row>
    <row r="61" spans="1:23" ht="39.950000000000003" customHeight="1" x14ac:dyDescent="0.25">
      <c r="A61" s="49" t="s">
        <v>1020</v>
      </c>
      <c r="B61" s="49" t="s">
        <v>56</v>
      </c>
      <c r="C61" s="50"/>
      <c r="D61" s="32">
        <f t="shared" si="29"/>
        <v>1</v>
      </c>
      <c r="E61" s="42"/>
      <c r="F61" s="37">
        <f t="shared" si="25"/>
        <v>1</v>
      </c>
      <c r="G61" s="42"/>
      <c r="H61" s="45"/>
      <c r="I61" s="86">
        <f t="shared" si="26"/>
        <v>0</v>
      </c>
      <c r="J61" s="48"/>
      <c r="K61" s="87">
        <f t="shared" si="30"/>
        <v>0</v>
      </c>
      <c r="L61" s="42"/>
      <c r="M61" s="42"/>
      <c r="N61" s="45"/>
      <c r="O61" s="88">
        <f t="shared" si="31"/>
        <v>0</v>
      </c>
      <c r="P61" s="45"/>
      <c r="Q61" s="42"/>
      <c r="R61" s="42"/>
      <c r="S61" s="45"/>
      <c r="T61" s="45"/>
      <c r="U61" s="42"/>
      <c r="V61" s="88">
        <v>0</v>
      </c>
      <c r="W61" s="88"/>
    </row>
    <row r="62" spans="1:23" ht="39.950000000000003" customHeight="1" x14ac:dyDescent="0.25">
      <c r="A62" s="49" t="s">
        <v>1021</v>
      </c>
      <c r="B62" s="49" t="s">
        <v>56</v>
      </c>
      <c r="C62" s="50"/>
      <c r="D62" s="32">
        <f t="shared" si="29"/>
        <v>1</v>
      </c>
      <c r="E62" s="42"/>
      <c r="F62" s="37">
        <f t="shared" si="25"/>
        <v>1</v>
      </c>
      <c r="G62" s="42"/>
      <c r="H62" s="45"/>
      <c r="I62" s="86">
        <f t="shared" si="26"/>
        <v>0</v>
      </c>
      <c r="J62" s="48"/>
      <c r="K62" s="87">
        <f t="shared" si="30"/>
        <v>0</v>
      </c>
      <c r="L62" s="42"/>
      <c r="M62" s="42"/>
      <c r="N62" s="45"/>
      <c r="O62" s="88">
        <f t="shared" si="31"/>
        <v>0</v>
      </c>
      <c r="P62" s="45"/>
      <c r="Q62" s="42"/>
      <c r="R62" s="42"/>
      <c r="S62" s="45"/>
      <c r="T62" s="45"/>
      <c r="U62" s="42"/>
      <c r="V62" s="88">
        <v>0</v>
      </c>
      <c r="W62" s="88"/>
    </row>
    <row r="63" spans="1:23" ht="39.950000000000003" customHeight="1" x14ac:dyDescent="0.25">
      <c r="A63" s="49" t="s">
        <v>1022</v>
      </c>
      <c r="B63" s="49" t="s">
        <v>56</v>
      </c>
      <c r="C63" s="50"/>
      <c r="D63" s="32">
        <f t="shared" si="29"/>
        <v>1</v>
      </c>
      <c r="E63" s="42"/>
      <c r="F63" s="37">
        <f t="shared" si="25"/>
        <v>1</v>
      </c>
      <c r="G63" s="42"/>
      <c r="H63" s="45"/>
      <c r="I63" s="86">
        <f t="shared" si="26"/>
        <v>0</v>
      </c>
      <c r="J63" s="48"/>
      <c r="K63" s="87">
        <f t="shared" si="30"/>
        <v>0</v>
      </c>
      <c r="L63" s="42"/>
      <c r="M63" s="42"/>
      <c r="N63" s="45"/>
      <c r="O63" s="88">
        <f t="shared" si="31"/>
        <v>0</v>
      </c>
      <c r="P63" s="45"/>
      <c r="Q63" s="42"/>
      <c r="R63" s="42"/>
      <c r="S63" s="45"/>
      <c r="T63" s="45"/>
      <c r="U63" s="42"/>
      <c r="V63" s="88">
        <v>0</v>
      </c>
      <c r="W63" s="88"/>
    </row>
    <row r="64" spans="1:23" ht="39.950000000000003" customHeight="1" x14ac:dyDescent="0.25">
      <c r="A64" s="49" t="s">
        <v>1023</v>
      </c>
      <c r="B64" s="49" t="s">
        <v>80</v>
      </c>
      <c r="C64" s="50" t="s">
        <v>1017</v>
      </c>
      <c r="D64" s="32">
        <f t="shared" si="29"/>
        <v>0</v>
      </c>
      <c r="E64" s="42"/>
      <c r="F64" s="37">
        <f t="shared" si="25"/>
        <v>1</v>
      </c>
      <c r="G64" s="42"/>
      <c r="H64" s="45"/>
      <c r="I64" s="86">
        <f t="shared" si="26"/>
        <v>0</v>
      </c>
      <c r="J64" s="48"/>
      <c r="K64" s="87">
        <f t="shared" si="30"/>
        <v>0</v>
      </c>
      <c r="L64" s="42"/>
      <c r="M64" s="42"/>
      <c r="N64" s="45"/>
      <c r="O64" s="88">
        <f t="shared" si="31"/>
        <v>0</v>
      </c>
      <c r="P64" s="45"/>
      <c r="Q64" s="42"/>
      <c r="R64" s="42"/>
      <c r="S64" s="45"/>
      <c r="T64" s="45"/>
      <c r="U64" s="42"/>
      <c r="V64" s="88">
        <v>0</v>
      </c>
      <c r="W64" s="88"/>
    </row>
    <row r="65" spans="1:23" ht="39.950000000000003" customHeight="1" x14ac:dyDescent="0.25">
      <c r="A65" s="49" t="s">
        <v>1024</v>
      </c>
      <c r="B65" s="49" t="s">
        <v>91</v>
      </c>
      <c r="C65" s="50" t="s">
        <v>1017</v>
      </c>
      <c r="D65" s="32">
        <f t="shared" si="24"/>
        <v>0</v>
      </c>
      <c r="E65" s="42"/>
      <c r="F65" s="37">
        <f t="shared" si="25"/>
        <v>1</v>
      </c>
      <c r="G65" s="42"/>
      <c r="H65" s="45"/>
      <c r="I65" s="86">
        <f t="shared" si="26"/>
        <v>0</v>
      </c>
      <c r="J65" s="48"/>
      <c r="K65" s="87">
        <f t="shared" si="27"/>
        <v>0</v>
      </c>
      <c r="L65" s="42"/>
      <c r="M65" s="42"/>
      <c r="N65" s="45"/>
      <c r="O65" s="88">
        <f t="shared" si="28"/>
        <v>0</v>
      </c>
      <c r="P65" s="45"/>
      <c r="Q65" s="42"/>
      <c r="R65" s="42"/>
      <c r="S65" s="45"/>
      <c r="T65" s="45"/>
      <c r="U65" s="42"/>
      <c r="V65" s="88">
        <v>0</v>
      </c>
      <c r="W65" s="88"/>
    </row>
    <row r="66" spans="1:23" ht="39.950000000000003" customHeight="1" x14ac:dyDescent="0.25">
      <c r="A66" s="49" t="s">
        <v>1025</v>
      </c>
      <c r="B66" s="49" t="s">
        <v>56</v>
      </c>
      <c r="C66" s="50"/>
      <c r="D66" s="32">
        <f t="shared" si="24"/>
        <v>1</v>
      </c>
      <c r="E66" s="42"/>
      <c r="F66" s="37">
        <f t="shared" si="25"/>
        <v>1</v>
      </c>
      <c r="G66" s="42"/>
      <c r="H66" s="45"/>
      <c r="I66" s="86">
        <f t="shared" si="26"/>
        <v>0</v>
      </c>
      <c r="J66" s="48"/>
      <c r="K66" s="87">
        <f t="shared" si="27"/>
        <v>0</v>
      </c>
      <c r="L66" s="42"/>
      <c r="M66" s="42"/>
      <c r="N66" s="45"/>
      <c r="O66" s="88">
        <f t="shared" si="28"/>
        <v>0</v>
      </c>
      <c r="P66" s="45"/>
      <c r="Q66" s="42"/>
      <c r="R66" s="42"/>
      <c r="S66" s="45"/>
      <c r="T66" s="45"/>
      <c r="U66" s="42"/>
      <c r="V66" s="88">
        <v>0</v>
      </c>
      <c r="W66" s="88"/>
    </row>
    <row r="67" spans="1:23" ht="39.950000000000003" customHeight="1" x14ac:dyDescent="0.25">
      <c r="A67" s="49" t="s">
        <v>1026</v>
      </c>
      <c r="B67" s="49" t="s">
        <v>56</v>
      </c>
      <c r="C67" s="50" t="s">
        <v>1027</v>
      </c>
      <c r="D67" s="32">
        <f t="shared" si="24"/>
        <v>1</v>
      </c>
      <c r="E67" s="42"/>
      <c r="F67" s="37">
        <f t="shared" si="25"/>
        <v>1</v>
      </c>
      <c r="G67" s="42"/>
      <c r="H67" s="45"/>
      <c r="I67" s="86">
        <f t="shared" si="26"/>
        <v>0</v>
      </c>
      <c r="J67" s="48"/>
      <c r="K67" s="87">
        <f t="shared" si="27"/>
        <v>0</v>
      </c>
      <c r="L67" s="42"/>
      <c r="M67" s="42"/>
      <c r="N67" s="45"/>
      <c r="O67" s="88">
        <f t="shared" si="28"/>
        <v>0</v>
      </c>
      <c r="P67" s="45"/>
      <c r="Q67" s="42"/>
      <c r="R67" s="42"/>
      <c r="S67" s="45"/>
      <c r="T67" s="45"/>
      <c r="U67" s="42"/>
      <c r="V67" s="88">
        <v>0</v>
      </c>
      <c r="W67" s="88"/>
    </row>
    <row r="68" spans="1:23" ht="39.950000000000003" customHeight="1" x14ac:dyDescent="0.25">
      <c r="A68" s="49" t="s">
        <v>1028</v>
      </c>
      <c r="B68" s="49" t="s">
        <v>91</v>
      </c>
      <c r="C68" s="50" t="s">
        <v>1017</v>
      </c>
      <c r="D68" s="32">
        <f t="shared" si="3"/>
        <v>0</v>
      </c>
      <c r="E68" s="42"/>
      <c r="F68" s="37">
        <f t="shared" si="25"/>
        <v>1</v>
      </c>
      <c r="G68" s="42"/>
      <c r="H68" s="45"/>
      <c r="I68" s="86">
        <f t="shared" si="26"/>
        <v>0</v>
      </c>
      <c r="J68" s="48"/>
      <c r="K68" s="87">
        <f t="shared" ref="K68:K71" si="32">IF(J68&lt;&gt;0,IF(J68&lt;2017,1,0),0)</f>
        <v>0</v>
      </c>
      <c r="L68" s="42"/>
      <c r="M68" s="42"/>
      <c r="N68" s="45"/>
      <c r="O68" s="88">
        <f t="shared" ref="O68:O71" si="33">IF(N68&lt;&gt;0,IF(N68+H68&gt;3*D68,0,IF(N68+H68&gt;D68*2.5,25,IF(N68+H68&gt;D68*2,50,IF(N68+H68&gt;D68*1.5,75,100)))),0)</f>
        <v>0</v>
      </c>
      <c r="P68" s="45"/>
      <c r="Q68" s="42"/>
      <c r="R68" s="42"/>
      <c r="S68" s="45"/>
      <c r="T68" s="45"/>
      <c r="U68" s="42"/>
      <c r="V68" s="88">
        <v>0</v>
      </c>
      <c r="W68" s="88"/>
    </row>
    <row r="69" spans="1:23" ht="39.950000000000003" customHeight="1" x14ac:dyDescent="0.25">
      <c r="A69" s="49" t="s">
        <v>1029</v>
      </c>
      <c r="B69" s="49" t="s">
        <v>91</v>
      </c>
      <c r="C69" s="50" t="s">
        <v>1017</v>
      </c>
      <c r="D69" s="32">
        <f t="shared" si="3"/>
        <v>0</v>
      </c>
      <c r="E69" s="42"/>
      <c r="F69" s="37">
        <f t="shared" si="25"/>
        <v>1</v>
      </c>
      <c r="G69" s="42"/>
      <c r="H69" s="45"/>
      <c r="I69" s="86">
        <f t="shared" si="26"/>
        <v>0</v>
      </c>
      <c r="J69" s="48"/>
      <c r="K69" s="87">
        <f t="shared" si="32"/>
        <v>0</v>
      </c>
      <c r="L69" s="42"/>
      <c r="M69" s="42"/>
      <c r="N69" s="45"/>
      <c r="O69" s="88">
        <f t="shared" si="33"/>
        <v>0</v>
      </c>
      <c r="P69" s="45"/>
      <c r="Q69" s="42"/>
      <c r="R69" s="42"/>
      <c r="S69" s="45"/>
      <c r="T69" s="45"/>
      <c r="U69" s="42"/>
      <c r="V69" s="88">
        <v>0</v>
      </c>
      <c r="W69" s="88"/>
    </row>
    <row r="70" spans="1:23" ht="39.950000000000003" customHeight="1" x14ac:dyDescent="0.25">
      <c r="A70" s="49" t="s">
        <v>1030</v>
      </c>
      <c r="B70" s="49" t="s">
        <v>56</v>
      </c>
      <c r="C70" s="50" t="s">
        <v>1017</v>
      </c>
      <c r="D70" s="32">
        <f t="shared" si="3"/>
        <v>1</v>
      </c>
      <c r="E70" s="42"/>
      <c r="F70" s="37">
        <f t="shared" si="25"/>
        <v>1</v>
      </c>
      <c r="G70" s="42"/>
      <c r="H70" s="45"/>
      <c r="I70" s="86">
        <f t="shared" si="26"/>
        <v>0</v>
      </c>
      <c r="J70" s="48"/>
      <c r="K70" s="87">
        <f t="shared" si="32"/>
        <v>0</v>
      </c>
      <c r="L70" s="42"/>
      <c r="M70" s="42"/>
      <c r="N70" s="45"/>
      <c r="O70" s="88">
        <f t="shared" si="33"/>
        <v>0</v>
      </c>
      <c r="P70" s="45"/>
      <c r="Q70" s="42"/>
      <c r="R70" s="42"/>
      <c r="S70" s="45"/>
      <c r="T70" s="45"/>
      <c r="U70" s="42"/>
      <c r="V70" s="88">
        <v>0</v>
      </c>
      <c r="W70" s="88"/>
    </row>
    <row r="71" spans="1:23" ht="39.950000000000003" customHeight="1" x14ac:dyDescent="0.25">
      <c r="A71" s="49" t="s">
        <v>1031</v>
      </c>
      <c r="B71" s="49" t="s">
        <v>56</v>
      </c>
      <c r="C71" s="50" t="s">
        <v>1017</v>
      </c>
      <c r="D71" s="32">
        <f t="shared" si="3"/>
        <v>1</v>
      </c>
      <c r="E71" s="42"/>
      <c r="F71" s="37">
        <f t="shared" si="25"/>
        <v>1</v>
      </c>
      <c r="G71" s="42"/>
      <c r="H71" s="45"/>
      <c r="I71" s="86">
        <f t="shared" si="26"/>
        <v>0</v>
      </c>
      <c r="J71" s="48"/>
      <c r="K71" s="87">
        <f t="shared" si="32"/>
        <v>0</v>
      </c>
      <c r="L71" s="42"/>
      <c r="M71" s="42"/>
      <c r="N71" s="45"/>
      <c r="O71" s="88">
        <f t="shared" si="33"/>
        <v>0</v>
      </c>
      <c r="P71" s="45"/>
      <c r="Q71" s="42"/>
      <c r="R71" s="42"/>
      <c r="S71" s="45"/>
      <c r="T71" s="45"/>
      <c r="U71" s="42"/>
      <c r="V71" s="88">
        <v>0</v>
      </c>
      <c r="W71" s="88"/>
    </row>
    <row r="72" spans="1:23" ht="39.950000000000003" customHeight="1" x14ac:dyDescent="0.25">
      <c r="A72" s="23" t="s">
        <v>64</v>
      </c>
      <c r="B72" s="23" t="s">
        <v>53</v>
      </c>
      <c r="C72" s="23" t="s">
        <v>54</v>
      </c>
      <c r="D72" s="36">
        <v>15</v>
      </c>
      <c r="E72" s="41"/>
      <c r="F72" s="28">
        <f>(AVERAGE(F73:F73)*$D$72)</f>
        <v>15</v>
      </c>
      <c r="G72" s="41"/>
      <c r="H72" s="44"/>
      <c r="I72" s="28">
        <f>(AVERAGE(I73:I73)*$D$72)</f>
        <v>0</v>
      </c>
      <c r="J72" s="47"/>
      <c r="K72" s="28">
        <f>(AVERAGE(K73:K73)*$D$72)</f>
        <v>0</v>
      </c>
      <c r="L72" s="41"/>
      <c r="M72" s="41"/>
      <c r="N72" s="44"/>
      <c r="O72" s="28">
        <f>AVERAGE(O73:O73)</f>
        <v>0</v>
      </c>
      <c r="P72" s="44"/>
      <c r="Q72" s="41"/>
      <c r="R72" s="41"/>
      <c r="S72" s="44"/>
      <c r="T72" s="44"/>
      <c r="U72" s="41"/>
      <c r="V72" s="28">
        <f>AVERAGE(V73:V73)</f>
        <v>0</v>
      </c>
      <c r="W72" s="28"/>
    </row>
    <row r="73" spans="1:23" ht="39.950000000000003" customHeight="1" x14ac:dyDescent="0.25">
      <c r="A73" s="49" t="s">
        <v>776</v>
      </c>
      <c r="B73" s="49" t="s">
        <v>56</v>
      </c>
      <c r="C73" s="50"/>
      <c r="D73" s="32">
        <f t="shared" si="3"/>
        <v>1</v>
      </c>
      <c r="E73" s="42"/>
      <c r="F73" s="37">
        <f>IF(H73&lt;&gt;0,0,1)</f>
        <v>1</v>
      </c>
      <c r="G73" s="42"/>
      <c r="H73" s="45"/>
      <c r="I73" s="86">
        <f>IF(H73&lt;&gt;0,IF(H73&lt;D73,1,0),0)</f>
        <v>0</v>
      </c>
      <c r="J73" s="48"/>
      <c r="K73" s="87">
        <f t="shared" ref="K73" si="34">IF(J73&lt;&gt;0,IF(J73&lt;2017,1,0),0)</f>
        <v>0</v>
      </c>
      <c r="L73" s="42"/>
      <c r="M73" s="42"/>
      <c r="N73" s="45"/>
      <c r="O73" s="88">
        <f t="shared" ref="O73" si="35">IF(N73&lt;&gt;0,IF(N73+H73&gt;3*D73,0,IF(N73+H73&gt;D73*2.5,25,IF(N73+H73&gt;D73*2,50,IF(N73+H73&gt;D73*1.5,75,100)))),0)</f>
        <v>0</v>
      </c>
      <c r="P73" s="45"/>
      <c r="Q73" s="42"/>
      <c r="R73" s="42"/>
      <c r="S73" s="45"/>
      <c r="T73" s="45"/>
      <c r="U73" s="42"/>
      <c r="V73" s="88">
        <v>0</v>
      </c>
      <c r="W73" s="88"/>
    </row>
    <row r="74" spans="1:23" x14ac:dyDescent="0.25">
      <c r="E74" s="93"/>
      <c r="G74" s="93"/>
      <c r="H74" s="94"/>
      <c r="J74" s="95"/>
      <c r="L74" s="93"/>
      <c r="M74" s="93"/>
      <c r="N74" s="94"/>
      <c r="P74" s="94"/>
      <c r="Q74" s="93"/>
      <c r="R74" s="93"/>
      <c r="S74" s="94"/>
      <c r="T74" s="94"/>
      <c r="U74" s="93"/>
    </row>
  </sheetData>
  <sheetProtection algorithmName="SHA-512" hashValue="h9j2wQxA7Gs3KC06rT42Fj8T2xHJZgKX4NLCFu+RqDREa2uJsqDrgQ8Eu/8Slw/Fpd9FCPhOA6JNaG40Na1FiQ==" saltValue="sxCEfFUqRbVML2OPzH0cz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AA0275E-9FA0-42DE-ACBE-B6CBE31DCB88}">
          <x14:formula1>
            <xm:f>lista!$A$2:$A$6</xm:f>
          </x14:formula1>
          <xm:sqref>V33:V55 V18:V31 V73 V11:V16 V57:V71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8109-501E-4A43-81FE-B0C4A20315B6}">
  <dimension ref="A1:W67"/>
  <sheetViews>
    <sheetView showGridLines="0" zoomScaleNormal="100" zoomScaleSheetLayoutView="100" workbookViewId="0">
      <pane ySplit="8" topLeftCell="A9" activePane="bottomLeft" state="frozen"/>
      <selection pane="bottomLeft" activeCell="E10" sqref="E10:E66"/>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1032</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SUM(P9:P66)</f>
        <v>0</v>
      </c>
      <c r="S6" s="75"/>
      <c r="T6" s="78">
        <f>SUM(T9:T66)</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1032</v>
      </c>
      <c r="B9" s="133"/>
      <c r="C9" s="133"/>
      <c r="D9" s="39">
        <f>D10+D22+D49</f>
        <v>100</v>
      </c>
      <c r="E9" s="40"/>
      <c r="F9" s="27">
        <f>F10+F22+F49</f>
        <v>100</v>
      </c>
      <c r="G9" s="40"/>
      <c r="H9" s="43"/>
      <c r="I9" s="27">
        <f>I10+I22+I49</f>
        <v>0</v>
      </c>
      <c r="J9" s="46"/>
      <c r="K9" s="27">
        <f>K10+K22+K49</f>
        <v>0</v>
      </c>
      <c r="L9" s="40"/>
      <c r="M9" s="40"/>
      <c r="N9" s="43"/>
      <c r="O9" s="27">
        <f>AVERAGE(O10,O22,O49)</f>
        <v>0</v>
      </c>
      <c r="P9" s="43"/>
      <c r="Q9" s="40"/>
      <c r="R9" s="40"/>
      <c r="S9" s="43"/>
      <c r="T9" s="43"/>
      <c r="U9" s="40"/>
      <c r="V9" s="27">
        <f>AVERAGE(V10,V22,V49)</f>
        <v>0</v>
      </c>
      <c r="W9" s="27"/>
    </row>
    <row r="10" spans="1:23" ht="39.950000000000003" customHeight="1" x14ac:dyDescent="0.25">
      <c r="A10" s="23" t="s">
        <v>72</v>
      </c>
      <c r="B10" s="23" t="s">
        <v>53</v>
      </c>
      <c r="C10" s="23" t="s">
        <v>54</v>
      </c>
      <c r="D10" s="36">
        <f>15*100/45</f>
        <v>33.333333333333336</v>
      </c>
      <c r="E10" s="41"/>
      <c r="F10" s="28">
        <f>(AVERAGE(F11:F21)*$D$10)</f>
        <v>33.333333333333336</v>
      </c>
      <c r="G10" s="41"/>
      <c r="H10" s="44"/>
      <c r="I10" s="28">
        <f>(AVERAGE(I11:I21)*$D$10)</f>
        <v>0</v>
      </c>
      <c r="J10" s="47"/>
      <c r="K10" s="28">
        <f>(AVERAGE(K11:K21)*$D$10)</f>
        <v>0</v>
      </c>
      <c r="L10" s="41"/>
      <c r="M10" s="41"/>
      <c r="N10" s="44"/>
      <c r="O10" s="28">
        <f>AVERAGE(O11:O21)</f>
        <v>0</v>
      </c>
      <c r="P10" s="44"/>
      <c r="Q10" s="41"/>
      <c r="R10" s="41"/>
      <c r="S10" s="44"/>
      <c r="T10" s="44"/>
      <c r="U10" s="41"/>
      <c r="V10" s="28">
        <f>AVERAGE(V11:V21)</f>
        <v>0</v>
      </c>
      <c r="W10" s="28"/>
    </row>
    <row r="11" spans="1:23" ht="39.950000000000003" customHeight="1" x14ac:dyDescent="0.25">
      <c r="A11" s="49" t="s">
        <v>976</v>
      </c>
      <c r="B11" s="49" t="s">
        <v>91</v>
      </c>
      <c r="C11" s="49" t="s">
        <v>656</v>
      </c>
      <c r="D11" s="32">
        <f t="shared" ref="D11:D66" si="0">IF(B11="I",$F$2,IF(B11="G/2",$F$2/2,IF(B11="G/5",$F$2/5,IF(B11="G/10",$F$2/10,1))))</f>
        <v>0</v>
      </c>
      <c r="E11" s="42"/>
      <c r="F11" s="37">
        <f t="shared" ref="F11:F21" si="1">IF(H11&lt;&gt;0,0,1)</f>
        <v>1</v>
      </c>
      <c r="G11" s="42"/>
      <c r="H11" s="45"/>
      <c r="I11" s="86">
        <f t="shared" ref="I11:I21" si="2">IF(H11&lt;&gt;0,IF(H11&lt;D11,1,0),0)</f>
        <v>0</v>
      </c>
      <c r="J11" s="48"/>
      <c r="K11" s="87">
        <f t="shared" ref="K11:K21" si="3">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1033</v>
      </c>
      <c r="B12" s="49" t="s">
        <v>56</v>
      </c>
      <c r="C12" s="49"/>
      <c r="D12" s="32">
        <f t="shared" si="0"/>
        <v>1</v>
      </c>
      <c r="E12" s="42"/>
      <c r="F12" s="37">
        <f t="shared" si="1"/>
        <v>1</v>
      </c>
      <c r="G12" s="42"/>
      <c r="H12" s="45"/>
      <c r="I12" s="86">
        <f t="shared" si="2"/>
        <v>0</v>
      </c>
      <c r="J12" s="48"/>
      <c r="K12" s="87">
        <f t="shared" si="3"/>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978</v>
      </c>
      <c r="B13" s="49" t="s">
        <v>56</v>
      </c>
      <c r="C13" s="49"/>
      <c r="D13" s="32">
        <f t="shared" si="0"/>
        <v>1</v>
      </c>
      <c r="E13" s="42"/>
      <c r="F13" s="37">
        <f t="shared" si="1"/>
        <v>1</v>
      </c>
      <c r="G13" s="42"/>
      <c r="H13" s="45"/>
      <c r="I13" s="86">
        <f t="shared" si="2"/>
        <v>0</v>
      </c>
      <c r="J13" s="48"/>
      <c r="K13" s="87">
        <f t="shared" si="3"/>
        <v>0</v>
      </c>
      <c r="L13" s="42"/>
      <c r="M13" s="42"/>
      <c r="N13" s="45"/>
      <c r="O13" s="88">
        <f t="shared" si="4"/>
        <v>0</v>
      </c>
      <c r="P13" s="45"/>
      <c r="Q13" s="42"/>
      <c r="R13" s="42"/>
      <c r="S13" s="45"/>
      <c r="T13" s="45"/>
      <c r="U13" s="42"/>
      <c r="V13" s="88">
        <v>0</v>
      </c>
      <c r="W13" s="88"/>
    </row>
    <row r="14" spans="1:23" ht="39.950000000000003" customHeight="1" x14ac:dyDescent="0.25">
      <c r="A14" s="49" t="s">
        <v>1034</v>
      </c>
      <c r="B14" s="49" t="s">
        <v>56</v>
      </c>
      <c r="C14" s="49"/>
      <c r="D14" s="32">
        <f t="shared" si="0"/>
        <v>1</v>
      </c>
      <c r="E14" s="42"/>
      <c r="F14" s="37">
        <f t="shared" si="1"/>
        <v>1</v>
      </c>
      <c r="G14" s="42"/>
      <c r="H14" s="45"/>
      <c r="I14" s="86">
        <f t="shared" si="2"/>
        <v>0</v>
      </c>
      <c r="J14" s="48"/>
      <c r="K14" s="87">
        <f t="shared" si="3"/>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981</v>
      </c>
      <c r="B15" s="49" t="s">
        <v>56</v>
      </c>
      <c r="C15" s="49"/>
      <c r="D15" s="32">
        <f t="shared" si="0"/>
        <v>1</v>
      </c>
      <c r="E15" s="42"/>
      <c r="F15" s="37">
        <f t="shared" si="1"/>
        <v>1</v>
      </c>
      <c r="G15" s="42"/>
      <c r="H15" s="45"/>
      <c r="I15" s="86">
        <f t="shared" si="2"/>
        <v>0</v>
      </c>
      <c r="J15" s="48"/>
      <c r="K15" s="87">
        <f t="shared" si="3"/>
        <v>0</v>
      </c>
      <c r="L15" s="42"/>
      <c r="M15" s="42"/>
      <c r="N15" s="45"/>
      <c r="O15" s="88">
        <f t="shared" ref="O15:O16" si="5">IF(N15&lt;&gt;0,IF(N15+H15&gt;3*D15,0,IF(N15+H15&gt;D15*2.5,25,IF(N15+H15&gt;D15*2,50,IF(N15+H15&gt;D15*1.5,75,100)))),0)</f>
        <v>0</v>
      </c>
      <c r="P15" s="45"/>
      <c r="Q15" s="42"/>
      <c r="R15" s="42"/>
      <c r="S15" s="45"/>
      <c r="T15" s="45"/>
      <c r="U15" s="42"/>
      <c r="V15" s="88">
        <v>0</v>
      </c>
      <c r="W15" s="88"/>
    </row>
    <row r="16" spans="1:23" ht="39.950000000000003" customHeight="1" x14ac:dyDescent="0.25">
      <c r="A16" s="49" t="s">
        <v>982</v>
      </c>
      <c r="B16" s="49" t="s">
        <v>56</v>
      </c>
      <c r="C16" s="49"/>
      <c r="D16" s="32">
        <f t="shared" si="0"/>
        <v>1</v>
      </c>
      <c r="E16" s="42"/>
      <c r="F16" s="37">
        <f t="shared" si="1"/>
        <v>1</v>
      </c>
      <c r="G16" s="42"/>
      <c r="H16" s="45"/>
      <c r="I16" s="86">
        <f t="shared" si="2"/>
        <v>0</v>
      </c>
      <c r="J16" s="48"/>
      <c r="K16" s="87">
        <f t="shared" si="3"/>
        <v>0</v>
      </c>
      <c r="L16" s="42"/>
      <c r="M16" s="42"/>
      <c r="N16" s="45"/>
      <c r="O16" s="88">
        <f t="shared" si="5"/>
        <v>0</v>
      </c>
      <c r="P16" s="45"/>
      <c r="Q16" s="42"/>
      <c r="R16" s="42"/>
      <c r="S16" s="45"/>
      <c r="T16" s="45"/>
      <c r="U16" s="42"/>
      <c r="V16" s="88">
        <v>0</v>
      </c>
      <c r="W16" s="88"/>
    </row>
    <row r="17" spans="1:23" ht="39.950000000000003" customHeight="1" x14ac:dyDescent="0.25">
      <c r="A17" s="49" t="s">
        <v>1035</v>
      </c>
      <c r="B17" s="49" t="s">
        <v>91</v>
      </c>
      <c r="C17" s="49" t="s">
        <v>656</v>
      </c>
      <c r="D17" s="32">
        <f t="shared" si="0"/>
        <v>0</v>
      </c>
      <c r="E17" s="42"/>
      <c r="F17" s="37">
        <f t="shared" si="1"/>
        <v>1</v>
      </c>
      <c r="G17" s="42"/>
      <c r="H17" s="45"/>
      <c r="I17" s="86">
        <f t="shared" si="2"/>
        <v>0</v>
      </c>
      <c r="J17" s="48"/>
      <c r="K17" s="87">
        <f t="shared" si="3"/>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1036</v>
      </c>
      <c r="B18" s="49" t="s">
        <v>56</v>
      </c>
      <c r="C18" s="49" t="s">
        <v>656</v>
      </c>
      <c r="D18" s="32">
        <f t="shared" si="0"/>
        <v>1</v>
      </c>
      <c r="E18" s="42"/>
      <c r="F18" s="37">
        <f t="shared" si="1"/>
        <v>1</v>
      </c>
      <c r="G18" s="42"/>
      <c r="H18" s="45"/>
      <c r="I18" s="86">
        <f t="shared" si="2"/>
        <v>0</v>
      </c>
      <c r="J18" s="48"/>
      <c r="K18" s="87">
        <f t="shared" si="3"/>
        <v>0</v>
      </c>
      <c r="L18" s="42"/>
      <c r="M18" s="42"/>
      <c r="N18" s="45"/>
      <c r="O18" s="88">
        <f t="shared" ref="O18:O19" si="6">IF(N18&lt;&gt;0,IF(N18+H18&gt;3*D18,0,IF(N18+H18&gt;D18*2.5,25,IF(N18+H18&gt;D18*2,50,IF(N18+H18&gt;D18*1.5,75,100)))),0)</f>
        <v>0</v>
      </c>
      <c r="P18" s="45"/>
      <c r="Q18" s="42"/>
      <c r="R18" s="42"/>
      <c r="S18" s="45"/>
      <c r="T18" s="45"/>
      <c r="U18" s="42"/>
      <c r="V18" s="88">
        <v>0</v>
      </c>
      <c r="W18" s="88"/>
    </row>
    <row r="19" spans="1:23" ht="39.950000000000003" customHeight="1" x14ac:dyDescent="0.25">
      <c r="A19" s="49" t="s">
        <v>1037</v>
      </c>
      <c r="B19" s="49" t="s">
        <v>128</v>
      </c>
      <c r="C19" s="49"/>
      <c r="D19" s="32">
        <f t="shared" si="0"/>
        <v>0</v>
      </c>
      <c r="E19" s="42"/>
      <c r="F19" s="37">
        <f t="shared" si="1"/>
        <v>1</v>
      </c>
      <c r="G19" s="42"/>
      <c r="H19" s="45"/>
      <c r="I19" s="86">
        <f t="shared" si="2"/>
        <v>0</v>
      </c>
      <c r="J19" s="48"/>
      <c r="K19" s="87">
        <f t="shared" si="3"/>
        <v>0</v>
      </c>
      <c r="L19" s="42"/>
      <c r="M19" s="42"/>
      <c r="N19" s="45"/>
      <c r="O19" s="88">
        <f t="shared" si="6"/>
        <v>0</v>
      </c>
      <c r="P19" s="45"/>
      <c r="Q19" s="42"/>
      <c r="R19" s="42"/>
      <c r="S19" s="45"/>
      <c r="T19" s="45"/>
      <c r="U19" s="42"/>
      <c r="V19" s="88">
        <v>0</v>
      </c>
      <c r="W19" s="88"/>
    </row>
    <row r="20" spans="1:23" ht="39.950000000000003" customHeight="1" x14ac:dyDescent="0.25">
      <c r="A20" s="49" t="s">
        <v>1038</v>
      </c>
      <c r="B20" s="49" t="s">
        <v>56</v>
      </c>
      <c r="C20" s="49"/>
      <c r="D20" s="32">
        <f t="shared" si="0"/>
        <v>1</v>
      </c>
      <c r="E20" s="42"/>
      <c r="F20" s="37">
        <f t="shared" si="1"/>
        <v>1</v>
      </c>
      <c r="G20" s="42"/>
      <c r="H20" s="45"/>
      <c r="I20" s="86">
        <f t="shared" si="2"/>
        <v>0</v>
      </c>
      <c r="J20" s="48"/>
      <c r="K20" s="87">
        <f t="shared" si="3"/>
        <v>0</v>
      </c>
      <c r="L20" s="42"/>
      <c r="M20" s="42"/>
      <c r="N20" s="45"/>
      <c r="O20" s="88">
        <f t="shared" ref="O20:O21" si="7">IF(N20&lt;&gt;0,IF(N20+H20&gt;3*D20,0,IF(N20+H20&gt;D20*2.5,25,IF(N20+H20&gt;D20*2,50,IF(N20+H20&gt;D20*1.5,75,100)))),0)</f>
        <v>0</v>
      </c>
      <c r="P20" s="45"/>
      <c r="Q20" s="42"/>
      <c r="R20" s="42"/>
      <c r="S20" s="45"/>
      <c r="T20" s="45"/>
      <c r="U20" s="42"/>
      <c r="V20" s="88">
        <v>0</v>
      </c>
      <c r="W20" s="88"/>
    </row>
    <row r="21" spans="1:23" ht="39.950000000000003" customHeight="1" x14ac:dyDescent="0.25">
      <c r="A21" s="49" t="s">
        <v>1039</v>
      </c>
      <c r="B21" s="49" t="s">
        <v>56</v>
      </c>
      <c r="C21" s="49" t="s">
        <v>656</v>
      </c>
      <c r="D21" s="32">
        <f t="shared" si="0"/>
        <v>1</v>
      </c>
      <c r="E21" s="42"/>
      <c r="F21" s="37">
        <f t="shared" si="1"/>
        <v>1</v>
      </c>
      <c r="G21" s="42"/>
      <c r="H21" s="45"/>
      <c r="I21" s="86">
        <f t="shared" si="2"/>
        <v>0</v>
      </c>
      <c r="J21" s="48"/>
      <c r="K21" s="87">
        <f t="shared" si="3"/>
        <v>0</v>
      </c>
      <c r="L21" s="42"/>
      <c r="M21" s="42"/>
      <c r="N21" s="45"/>
      <c r="O21" s="88">
        <f t="shared" si="7"/>
        <v>0</v>
      </c>
      <c r="P21" s="45"/>
      <c r="Q21" s="42"/>
      <c r="R21" s="42"/>
      <c r="S21" s="45"/>
      <c r="T21" s="45"/>
      <c r="U21" s="42"/>
      <c r="V21" s="88">
        <v>0</v>
      </c>
      <c r="W21" s="88"/>
    </row>
    <row r="22" spans="1:23" ht="39.950000000000003" customHeight="1" x14ac:dyDescent="0.25">
      <c r="A22" s="23" t="s">
        <v>60</v>
      </c>
      <c r="B22" s="23" t="s">
        <v>53</v>
      </c>
      <c r="C22" s="23" t="s">
        <v>54</v>
      </c>
      <c r="D22" s="36">
        <f>10*100/45</f>
        <v>22.222222222222221</v>
      </c>
      <c r="E22" s="41"/>
      <c r="F22" s="28">
        <f>(AVERAGE(F23:F48)*$D$22)</f>
        <v>22.222222222222221</v>
      </c>
      <c r="G22" s="41"/>
      <c r="H22" s="44"/>
      <c r="I22" s="28">
        <f>(AVERAGE(I23:I48)*$D$22)</f>
        <v>0</v>
      </c>
      <c r="J22" s="47"/>
      <c r="K22" s="28">
        <f>(AVERAGE(K23:K48)*$D$22)</f>
        <v>0</v>
      </c>
      <c r="L22" s="41"/>
      <c r="M22" s="41"/>
      <c r="N22" s="44"/>
      <c r="O22" s="28">
        <f>AVERAGE(O23:O48)</f>
        <v>0</v>
      </c>
      <c r="P22" s="44"/>
      <c r="Q22" s="41"/>
      <c r="R22" s="41"/>
      <c r="S22" s="44"/>
      <c r="T22" s="44"/>
      <c r="U22" s="41"/>
      <c r="V22" s="28">
        <f>AVERAGE(V23:V48)</f>
        <v>0</v>
      </c>
      <c r="W22" s="28"/>
    </row>
    <row r="23" spans="1:23" ht="39.950000000000003" customHeight="1" x14ac:dyDescent="0.25">
      <c r="A23" s="49" t="s">
        <v>258</v>
      </c>
      <c r="B23" s="49" t="s">
        <v>91</v>
      </c>
      <c r="C23" s="49" t="s">
        <v>1040</v>
      </c>
      <c r="D23" s="32">
        <f t="shared" si="0"/>
        <v>0</v>
      </c>
      <c r="E23" s="42"/>
      <c r="F23" s="37">
        <f t="shared" ref="F23:F48" si="8">IF(H23&lt;&gt;0,0,1)</f>
        <v>1</v>
      </c>
      <c r="G23" s="42"/>
      <c r="H23" s="45"/>
      <c r="I23" s="86">
        <f t="shared" ref="I23:I48" si="9">IF(H23&lt;&gt;0,IF(H23&lt;D23,1,0),0)</f>
        <v>0</v>
      </c>
      <c r="J23" s="48"/>
      <c r="K23" s="87">
        <f t="shared" ref="K23:K48" si="10">IF(J23&lt;&gt;0,IF(J23&lt;2017,1,0),0)</f>
        <v>0</v>
      </c>
      <c r="L23" s="42"/>
      <c r="M23" s="42"/>
      <c r="N23" s="45"/>
      <c r="O23" s="88">
        <f t="shared" ref="O23" si="11">IF(N23&lt;&gt;0,IF(N23+H23&gt;3*D23,0,IF(N23+H23&gt;D23*2.5,25,IF(N23+H23&gt;D23*2,50,IF(N23+H23&gt;D23*1.5,75,100)))),0)</f>
        <v>0</v>
      </c>
      <c r="P23" s="45"/>
      <c r="Q23" s="42"/>
      <c r="R23" s="42"/>
      <c r="S23" s="45"/>
      <c r="T23" s="45"/>
      <c r="U23" s="42"/>
      <c r="V23" s="88">
        <v>0</v>
      </c>
      <c r="W23" s="88"/>
    </row>
    <row r="24" spans="1:23" ht="39.950000000000003" customHeight="1" x14ac:dyDescent="0.25">
      <c r="A24" s="49" t="s">
        <v>1041</v>
      </c>
      <c r="B24" s="49" t="s">
        <v>80</v>
      </c>
      <c r="C24" s="49"/>
      <c r="D24" s="32">
        <f t="shared" si="0"/>
        <v>0</v>
      </c>
      <c r="E24" s="42"/>
      <c r="F24" s="37">
        <f t="shared" si="8"/>
        <v>1</v>
      </c>
      <c r="G24" s="42"/>
      <c r="H24" s="45"/>
      <c r="I24" s="86">
        <f t="shared" si="9"/>
        <v>0</v>
      </c>
      <c r="J24" s="48"/>
      <c r="K24" s="87">
        <f t="shared" si="10"/>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1042</v>
      </c>
      <c r="B25" s="49" t="s">
        <v>91</v>
      </c>
      <c r="C25" s="49"/>
      <c r="D25" s="32">
        <f t="shared" si="0"/>
        <v>0</v>
      </c>
      <c r="E25" s="42"/>
      <c r="F25" s="37">
        <f t="shared" si="8"/>
        <v>1</v>
      </c>
      <c r="G25" s="42"/>
      <c r="H25" s="45"/>
      <c r="I25" s="86">
        <f t="shared" si="9"/>
        <v>0</v>
      </c>
      <c r="J25" s="48"/>
      <c r="K25" s="87">
        <f t="shared" si="10"/>
        <v>0</v>
      </c>
      <c r="L25" s="42"/>
      <c r="M25" s="42"/>
      <c r="N25" s="45"/>
      <c r="O25" s="88">
        <f t="shared" ref="O25:O26" si="12">IF(N25&lt;&gt;0,IF(N25+H25&gt;3*D25,0,IF(N25+H25&gt;D25*2.5,25,IF(N25+H25&gt;D25*2,50,IF(N25+H25&gt;D25*1.5,75,100)))),0)</f>
        <v>0</v>
      </c>
      <c r="P25" s="45"/>
      <c r="Q25" s="42"/>
      <c r="R25" s="42"/>
      <c r="S25" s="45"/>
      <c r="T25" s="45"/>
      <c r="U25" s="42"/>
      <c r="V25" s="88">
        <v>0</v>
      </c>
      <c r="W25" s="88"/>
    </row>
    <row r="26" spans="1:23" ht="39.950000000000003" customHeight="1" x14ac:dyDescent="0.25">
      <c r="A26" s="49" t="s">
        <v>1043</v>
      </c>
      <c r="B26" s="49" t="s">
        <v>58</v>
      </c>
      <c r="C26" s="49" t="s">
        <v>1044</v>
      </c>
      <c r="D26" s="32">
        <f t="shared" si="0"/>
        <v>0</v>
      </c>
      <c r="E26" s="42"/>
      <c r="F26" s="37">
        <f t="shared" si="8"/>
        <v>1</v>
      </c>
      <c r="G26" s="42"/>
      <c r="H26" s="45"/>
      <c r="I26" s="86">
        <f t="shared" si="9"/>
        <v>0</v>
      </c>
      <c r="J26" s="48"/>
      <c r="K26" s="87">
        <f t="shared" si="10"/>
        <v>0</v>
      </c>
      <c r="L26" s="42"/>
      <c r="M26" s="42"/>
      <c r="N26" s="45"/>
      <c r="O26" s="88">
        <f t="shared" si="12"/>
        <v>0</v>
      </c>
      <c r="P26" s="45"/>
      <c r="Q26" s="42"/>
      <c r="R26" s="42"/>
      <c r="S26" s="45"/>
      <c r="T26" s="45"/>
      <c r="U26" s="42"/>
      <c r="V26" s="88">
        <v>0</v>
      </c>
      <c r="W26" s="88"/>
    </row>
    <row r="27" spans="1:23" ht="39.950000000000003" customHeight="1" x14ac:dyDescent="0.25">
      <c r="A27" s="49" t="s">
        <v>1045</v>
      </c>
      <c r="B27" s="49" t="s">
        <v>91</v>
      </c>
      <c r="C27" s="49"/>
      <c r="D27" s="32">
        <f t="shared" si="0"/>
        <v>0</v>
      </c>
      <c r="E27" s="42"/>
      <c r="F27" s="37">
        <f t="shared" si="8"/>
        <v>1</v>
      </c>
      <c r="G27" s="42"/>
      <c r="H27" s="45"/>
      <c r="I27" s="86">
        <f t="shared" si="9"/>
        <v>0</v>
      </c>
      <c r="J27" s="48"/>
      <c r="K27" s="87">
        <f t="shared" si="10"/>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1046</v>
      </c>
      <c r="B28" s="49" t="s">
        <v>80</v>
      </c>
      <c r="C28" s="49"/>
      <c r="D28" s="32">
        <f t="shared" si="0"/>
        <v>0</v>
      </c>
      <c r="E28" s="42"/>
      <c r="F28" s="37">
        <f t="shared" si="8"/>
        <v>1</v>
      </c>
      <c r="G28" s="42"/>
      <c r="H28" s="45"/>
      <c r="I28" s="86">
        <f t="shared" si="9"/>
        <v>0</v>
      </c>
      <c r="J28" s="48"/>
      <c r="K28" s="87">
        <f t="shared" si="10"/>
        <v>0</v>
      </c>
      <c r="L28" s="42"/>
      <c r="M28" s="42"/>
      <c r="N28" s="45"/>
      <c r="O28" s="88">
        <f t="shared" ref="O28:O29" si="13">IF(N28&lt;&gt;0,IF(N28+H28&gt;3*D28,0,IF(N28+H28&gt;D28*2.5,25,IF(N28+H28&gt;D28*2,50,IF(N28+H28&gt;D28*1.5,75,100)))),0)</f>
        <v>0</v>
      </c>
      <c r="P28" s="45"/>
      <c r="Q28" s="42"/>
      <c r="R28" s="42"/>
      <c r="S28" s="45"/>
      <c r="T28" s="45"/>
      <c r="U28" s="42"/>
      <c r="V28" s="88">
        <v>0</v>
      </c>
      <c r="W28" s="88"/>
    </row>
    <row r="29" spans="1:23" ht="39.950000000000003" customHeight="1" x14ac:dyDescent="0.25">
      <c r="A29" s="49" t="s">
        <v>1047</v>
      </c>
      <c r="B29" s="49" t="s">
        <v>80</v>
      </c>
      <c r="C29" s="49"/>
      <c r="D29" s="32">
        <f t="shared" si="0"/>
        <v>0</v>
      </c>
      <c r="E29" s="42"/>
      <c r="F29" s="37">
        <f t="shared" si="8"/>
        <v>1</v>
      </c>
      <c r="G29" s="42"/>
      <c r="H29" s="45"/>
      <c r="I29" s="86">
        <f t="shared" si="9"/>
        <v>0</v>
      </c>
      <c r="J29" s="48"/>
      <c r="K29" s="87">
        <f t="shared" si="10"/>
        <v>0</v>
      </c>
      <c r="L29" s="42"/>
      <c r="M29" s="42"/>
      <c r="N29" s="45"/>
      <c r="O29" s="88">
        <f t="shared" si="13"/>
        <v>0</v>
      </c>
      <c r="P29" s="45"/>
      <c r="Q29" s="42"/>
      <c r="R29" s="42"/>
      <c r="S29" s="45"/>
      <c r="T29" s="45"/>
      <c r="U29" s="42"/>
      <c r="V29" s="88">
        <v>0</v>
      </c>
      <c r="W29" s="88"/>
    </row>
    <row r="30" spans="1:23" ht="39.950000000000003" customHeight="1" x14ac:dyDescent="0.25">
      <c r="A30" s="49" t="s">
        <v>1048</v>
      </c>
      <c r="B30" s="49" t="s">
        <v>91</v>
      </c>
      <c r="C30" s="49" t="s">
        <v>1049</v>
      </c>
      <c r="D30" s="32">
        <f t="shared" si="0"/>
        <v>0</v>
      </c>
      <c r="E30" s="42"/>
      <c r="F30" s="37">
        <f t="shared" si="8"/>
        <v>1</v>
      </c>
      <c r="G30" s="42"/>
      <c r="H30" s="45"/>
      <c r="I30" s="86">
        <f t="shared" si="9"/>
        <v>0</v>
      </c>
      <c r="J30" s="48"/>
      <c r="K30" s="87">
        <f t="shared" si="10"/>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1050</v>
      </c>
      <c r="B31" s="49" t="s">
        <v>91</v>
      </c>
      <c r="C31" s="49" t="s">
        <v>1051</v>
      </c>
      <c r="D31" s="32">
        <f t="shared" si="0"/>
        <v>0</v>
      </c>
      <c r="E31" s="42"/>
      <c r="F31" s="37">
        <f t="shared" si="8"/>
        <v>1</v>
      </c>
      <c r="G31" s="42"/>
      <c r="H31" s="45"/>
      <c r="I31" s="86">
        <f t="shared" si="9"/>
        <v>0</v>
      </c>
      <c r="J31" s="48"/>
      <c r="K31" s="87">
        <f t="shared" si="10"/>
        <v>0</v>
      </c>
      <c r="L31" s="42"/>
      <c r="M31" s="42"/>
      <c r="N31" s="45"/>
      <c r="O31" s="88">
        <f t="shared" ref="O31:O32" si="14">IF(N31&lt;&gt;0,IF(N31+H31&gt;3*D31,0,IF(N31+H31&gt;D31*2.5,25,IF(N31+H31&gt;D31*2,50,IF(N31+H31&gt;D31*1.5,75,100)))),0)</f>
        <v>0</v>
      </c>
      <c r="P31" s="45"/>
      <c r="Q31" s="42"/>
      <c r="R31" s="42"/>
      <c r="S31" s="45"/>
      <c r="T31" s="45"/>
      <c r="U31" s="42"/>
      <c r="V31" s="88">
        <v>0</v>
      </c>
      <c r="W31" s="88"/>
    </row>
    <row r="32" spans="1:23" ht="39.950000000000003" customHeight="1" x14ac:dyDescent="0.25">
      <c r="A32" s="49" t="s">
        <v>1052</v>
      </c>
      <c r="B32" s="49" t="s">
        <v>80</v>
      </c>
      <c r="C32" s="49"/>
      <c r="D32" s="32">
        <f t="shared" si="0"/>
        <v>0</v>
      </c>
      <c r="E32" s="42"/>
      <c r="F32" s="37">
        <f t="shared" si="8"/>
        <v>1</v>
      </c>
      <c r="G32" s="42"/>
      <c r="H32" s="45"/>
      <c r="I32" s="86">
        <f t="shared" si="9"/>
        <v>0</v>
      </c>
      <c r="J32" s="48"/>
      <c r="K32" s="87">
        <f t="shared" si="10"/>
        <v>0</v>
      </c>
      <c r="L32" s="42"/>
      <c r="M32" s="42"/>
      <c r="N32" s="45"/>
      <c r="O32" s="88">
        <f t="shared" si="14"/>
        <v>0</v>
      </c>
      <c r="P32" s="45"/>
      <c r="Q32" s="42"/>
      <c r="R32" s="42"/>
      <c r="S32" s="45"/>
      <c r="T32" s="45"/>
      <c r="U32" s="42"/>
      <c r="V32" s="88">
        <v>0</v>
      </c>
      <c r="W32" s="88"/>
    </row>
    <row r="33" spans="1:23" ht="39.950000000000003" customHeight="1" x14ac:dyDescent="0.25">
      <c r="A33" s="49" t="s">
        <v>1053</v>
      </c>
      <c r="B33" s="49" t="s">
        <v>128</v>
      </c>
      <c r="C33" s="49" t="s">
        <v>1054</v>
      </c>
      <c r="D33" s="32">
        <f t="shared" si="0"/>
        <v>0</v>
      </c>
      <c r="E33" s="42"/>
      <c r="F33" s="37">
        <f t="shared" si="8"/>
        <v>1</v>
      </c>
      <c r="G33" s="42"/>
      <c r="H33" s="45"/>
      <c r="I33" s="86">
        <f t="shared" si="9"/>
        <v>0</v>
      </c>
      <c r="J33" s="48"/>
      <c r="K33" s="87">
        <f t="shared" si="10"/>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1055</v>
      </c>
      <c r="B34" s="49" t="s">
        <v>128</v>
      </c>
      <c r="C34" s="49"/>
      <c r="D34" s="32">
        <f t="shared" si="0"/>
        <v>0</v>
      </c>
      <c r="E34" s="42"/>
      <c r="F34" s="37">
        <f t="shared" si="8"/>
        <v>1</v>
      </c>
      <c r="G34" s="42"/>
      <c r="H34" s="45"/>
      <c r="I34" s="86">
        <f t="shared" si="9"/>
        <v>0</v>
      </c>
      <c r="J34" s="48"/>
      <c r="K34" s="87">
        <f t="shared" si="10"/>
        <v>0</v>
      </c>
      <c r="L34" s="42"/>
      <c r="M34" s="42"/>
      <c r="N34" s="45"/>
      <c r="O34" s="88">
        <f t="shared" ref="O34:O35" si="15">IF(N34&lt;&gt;0,IF(N34+H34&gt;3*D34,0,IF(N34+H34&gt;D34*2.5,25,IF(N34+H34&gt;D34*2,50,IF(N34+H34&gt;D34*1.5,75,100)))),0)</f>
        <v>0</v>
      </c>
      <c r="P34" s="45"/>
      <c r="Q34" s="42"/>
      <c r="R34" s="42"/>
      <c r="S34" s="45"/>
      <c r="T34" s="45"/>
      <c r="U34" s="42"/>
      <c r="V34" s="88">
        <v>0</v>
      </c>
      <c r="W34" s="88"/>
    </row>
    <row r="35" spans="1:23" ht="39.950000000000003" customHeight="1" x14ac:dyDescent="0.25">
      <c r="A35" s="49" t="s">
        <v>1056</v>
      </c>
      <c r="B35" s="49" t="s">
        <v>91</v>
      </c>
      <c r="C35" s="49"/>
      <c r="D35" s="32">
        <f t="shared" si="0"/>
        <v>0</v>
      </c>
      <c r="E35" s="42"/>
      <c r="F35" s="37">
        <f t="shared" si="8"/>
        <v>1</v>
      </c>
      <c r="G35" s="42"/>
      <c r="H35" s="45"/>
      <c r="I35" s="86">
        <f t="shared" si="9"/>
        <v>0</v>
      </c>
      <c r="J35" s="48"/>
      <c r="K35" s="87">
        <f t="shared" si="10"/>
        <v>0</v>
      </c>
      <c r="L35" s="42"/>
      <c r="M35" s="42"/>
      <c r="N35" s="45"/>
      <c r="O35" s="88">
        <f t="shared" si="15"/>
        <v>0</v>
      </c>
      <c r="P35" s="45"/>
      <c r="Q35" s="42"/>
      <c r="R35" s="42"/>
      <c r="S35" s="45"/>
      <c r="T35" s="45"/>
      <c r="U35" s="42"/>
      <c r="V35" s="88">
        <v>0</v>
      </c>
      <c r="W35" s="88"/>
    </row>
    <row r="36" spans="1:23" ht="39.950000000000003" customHeight="1" x14ac:dyDescent="0.25">
      <c r="A36" s="49" t="s">
        <v>1057</v>
      </c>
      <c r="B36" s="49" t="s">
        <v>91</v>
      </c>
      <c r="C36" s="49"/>
      <c r="D36" s="32">
        <f t="shared" si="0"/>
        <v>0</v>
      </c>
      <c r="E36" s="42"/>
      <c r="F36" s="37">
        <f t="shared" si="8"/>
        <v>1</v>
      </c>
      <c r="G36" s="42"/>
      <c r="H36" s="45"/>
      <c r="I36" s="86">
        <f t="shared" si="9"/>
        <v>0</v>
      </c>
      <c r="J36" s="48"/>
      <c r="K36" s="87">
        <f t="shared" si="10"/>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1058</v>
      </c>
      <c r="B37" s="49" t="s">
        <v>91</v>
      </c>
      <c r="C37" s="49"/>
      <c r="D37" s="32">
        <f t="shared" si="0"/>
        <v>0</v>
      </c>
      <c r="E37" s="42"/>
      <c r="F37" s="37">
        <f t="shared" si="8"/>
        <v>1</v>
      </c>
      <c r="G37" s="42"/>
      <c r="H37" s="45"/>
      <c r="I37" s="86">
        <f t="shared" si="9"/>
        <v>0</v>
      </c>
      <c r="J37" s="48"/>
      <c r="K37" s="87">
        <f t="shared" si="10"/>
        <v>0</v>
      </c>
      <c r="L37" s="42"/>
      <c r="M37" s="42"/>
      <c r="N37" s="45"/>
      <c r="O37" s="88">
        <f t="shared" ref="O37:O41" si="16">IF(N37&lt;&gt;0,IF(N37+H37&gt;3*D37,0,IF(N37+H37&gt;D37*2.5,25,IF(N37+H37&gt;D37*2,50,IF(N37+H37&gt;D37*1.5,75,100)))),0)</f>
        <v>0</v>
      </c>
      <c r="P37" s="45"/>
      <c r="Q37" s="42"/>
      <c r="R37" s="42"/>
      <c r="S37" s="45"/>
      <c r="T37" s="45"/>
      <c r="U37" s="42"/>
      <c r="V37" s="88">
        <v>0</v>
      </c>
      <c r="W37" s="88"/>
    </row>
    <row r="38" spans="1:23" ht="39.950000000000003" customHeight="1" x14ac:dyDescent="0.25">
      <c r="A38" s="49" t="s">
        <v>1059</v>
      </c>
      <c r="B38" s="49" t="s">
        <v>91</v>
      </c>
      <c r="C38" s="49"/>
      <c r="D38" s="32">
        <f t="shared" si="0"/>
        <v>0</v>
      </c>
      <c r="E38" s="42"/>
      <c r="F38" s="37">
        <f t="shared" si="8"/>
        <v>1</v>
      </c>
      <c r="G38" s="42"/>
      <c r="H38" s="45"/>
      <c r="I38" s="86">
        <f t="shared" si="9"/>
        <v>0</v>
      </c>
      <c r="J38" s="48"/>
      <c r="K38" s="87">
        <f t="shared" si="10"/>
        <v>0</v>
      </c>
      <c r="L38" s="42"/>
      <c r="M38" s="42"/>
      <c r="N38" s="45"/>
      <c r="O38" s="88">
        <f t="shared" si="16"/>
        <v>0</v>
      </c>
      <c r="P38" s="45"/>
      <c r="Q38" s="42"/>
      <c r="R38" s="42"/>
      <c r="S38" s="45"/>
      <c r="T38" s="45"/>
      <c r="U38" s="42"/>
      <c r="V38" s="88">
        <v>0</v>
      </c>
      <c r="W38" s="88"/>
    </row>
    <row r="39" spans="1:23" ht="39.950000000000003" customHeight="1" x14ac:dyDescent="0.25">
      <c r="A39" s="49" t="s">
        <v>1060</v>
      </c>
      <c r="B39" s="49" t="s">
        <v>91</v>
      </c>
      <c r="C39" s="49"/>
      <c r="D39" s="32">
        <f t="shared" ref="D39:D41" si="17">IF(B39="I",$F$2,IF(B39="G/2",$F$2/2,IF(B39="G/5",$F$2/5,IF(B39="G/10",$F$2/10,1))))</f>
        <v>0</v>
      </c>
      <c r="E39" s="42"/>
      <c r="F39" s="37">
        <f t="shared" ref="F39:F41" si="18">IF(H39&lt;&gt;0,0,1)</f>
        <v>1</v>
      </c>
      <c r="G39" s="42"/>
      <c r="H39" s="45"/>
      <c r="I39" s="86">
        <f t="shared" ref="I39:I41" si="19">IF(H39&lt;&gt;0,IF(H39&lt;D39,1,0),0)</f>
        <v>0</v>
      </c>
      <c r="J39" s="48"/>
      <c r="K39" s="87">
        <f t="shared" si="10"/>
        <v>0</v>
      </c>
      <c r="L39" s="42"/>
      <c r="M39" s="42"/>
      <c r="N39" s="45"/>
      <c r="O39" s="88">
        <f t="shared" si="16"/>
        <v>0</v>
      </c>
      <c r="P39" s="45"/>
      <c r="Q39" s="42"/>
      <c r="R39" s="42"/>
      <c r="S39" s="45"/>
      <c r="T39" s="45"/>
      <c r="U39" s="42"/>
      <c r="V39" s="88">
        <v>0</v>
      </c>
      <c r="W39" s="88"/>
    </row>
    <row r="40" spans="1:23" ht="39.950000000000003" customHeight="1" x14ac:dyDescent="0.25">
      <c r="A40" s="49" t="s">
        <v>1061</v>
      </c>
      <c r="B40" s="49" t="s">
        <v>91</v>
      </c>
      <c r="C40" s="49"/>
      <c r="D40" s="32">
        <f t="shared" si="17"/>
        <v>0</v>
      </c>
      <c r="E40" s="42"/>
      <c r="F40" s="37">
        <f t="shared" si="18"/>
        <v>1</v>
      </c>
      <c r="G40" s="42"/>
      <c r="H40" s="45"/>
      <c r="I40" s="86">
        <f t="shared" si="19"/>
        <v>0</v>
      </c>
      <c r="J40" s="48"/>
      <c r="K40" s="87">
        <f t="shared" si="10"/>
        <v>0</v>
      </c>
      <c r="L40" s="42"/>
      <c r="M40" s="42"/>
      <c r="N40" s="45"/>
      <c r="O40" s="88">
        <f t="shared" si="16"/>
        <v>0</v>
      </c>
      <c r="P40" s="45"/>
      <c r="Q40" s="42"/>
      <c r="R40" s="42"/>
      <c r="S40" s="45"/>
      <c r="T40" s="45"/>
      <c r="U40" s="42"/>
      <c r="V40" s="88">
        <v>0</v>
      </c>
      <c r="W40" s="88"/>
    </row>
    <row r="41" spans="1:23" ht="39.950000000000003" customHeight="1" x14ac:dyDescent="0.25">
      <c r="A41" s="49" t="s">
        <v>1062</v>
      </c>
      <c r="B41" s="49" t="s">
        <v>80</v>
      </c>
      <c r="C41" s="49"/>
      <c r="D41" s="32">
        <f t="shared" si="17"/>
        <v>0</v>
      </c>
      <c r="E41" s="42"/>
      <c r="F41" s="37">
        <f t="shared" si="18"/>
        <v>1</v>
      </c>
      <c r="G41" s="42"/>
      <c r="H41" s="45"/>
      <c r="I41" s="86">
        <f t="shared" si="19"/>
        <v>0</v>
      </c>
      <c r="J41" s="48"/>
      <c r="K41" s="87">
        <f t="shared" si="10"/>
        <v>0</v>
      </c>
      <c r="L41" s="42"/>
      <c r="M41" s="42"/>
      <c r="N41" s="45"/>
      <c r="O41" s="88">
        <f t="shared" si="16"/>
        <v>0</v>
      </c>
      <c r="P41" s="45"/>
      <c r="Q41" s="42"/>
      <c r="R41" s="42"/>
      <c r="S41" s="45"/>
      <c r="T41" s="45"/>
      <c r="U41" s="42"/>
      <c r="V41" s="88">
        <v>0</v>
      </c>
      <c r="W41" s="88"/>
    </row>
    <row r="42" spans="1:23" ht="39.950000000000003" customHeight="1" x14ac:dyDescent="0.25">
      <c r="A42" s="49" t="s">
        <v>1063</v>
      </c>
      <c r="B42" s="49" t="s">
        <v>91</v>
      </c>
      <c r="C42" s="49"/>
      <c r="D42" s="32">
        <f t="shared" si="0"/>
        <v>0</v>
      </c>
      <c r="E42" s="42"/>
      <c r="F42" s="37">
        <f t="shared" si="8"/>
        <v>1</v>
      </c>
      <c r="G42" s="42"/>
      <c r="H42" s="45"/>
      <c r="I42" s="86">
        <f t="shared" si="9"/>
        <v>0</v>
      </c>
      <c r="J42" s="48"/>
      <c r="K42" s="87">
        <f t="shared" si="10"/>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1064</v>
      </c>
      <c r="B43" s="49" t="s">
        <v>128</v>
      </c>
      <c r="C43" s="49"/>
      <c r="D43" s="32">
        <f t="shared" si="0"/>
        <v>0</v>
      </c>
      <c r="E43" s="42"/>
      <c r="F43" s="37">
        <f t="shared" si="8"/>
        <v>1</v>
      </c>
      <c r="G43" s="42"/>
      <c r="H43" s="45"/>
      <c r="I43" s="86">
        <f t="shared" si="9"/>
        <v>0</v>
      </c>
      <c r="J43" s="48"/>
      <c r="K43" s="87">
        <f t="shared" si="10"/>
        <v>0</v>
      </c>
      <c r="L43" s="42"/>
      <c r="M43" s="42"/>
      <c r="N43" s="45"/>
      <c r="O43" s="88">
        <f t="shared" ref="O43:O48" si="20">IF(N43&lt;&gt;0,IF(N43+H43&gt;3*D43,0,IF(N43+H43&gt;D43*2.5,25,IF(N43+H43&gt;D43*2,50,IF(N43+H43&gt;D43*1.5,75,100)))),0)</f>
        <v>0</v>
      </c>
      <c r="P43" s="45"/>
      <c r="Q43" s="42"/>
      <c r="R43" s="42"/>
      <c r="S43" s="45"/>
      <c r="T43" s="45"/>
      <c r="U43" s="42"/>
      <c r="V43" s="88">
        <v>0</v>
      </c>
      <c r="W43" s="88"/>
    </row>
    <row r="44" spans="1:23" ht="39.950000000000003" customHeight="1" x14ac:dyDescent="0.25">
      <c r="A44" s="49" t="s">
        <v>1065</v>
      </c>
      <c r="B44" s="49" t="s">
        <v>128</v>
      </c>
      <c r="C44" s="49"/>
      <c r="D44" s="32">
        <f t="shared" si="0"/>
        <v>0</v>
      </c>
      <c r="E44" s="42"/>
      <c r="F44" s="37">
        <f t="shared" si="8"/>
        <v>1</v>
      </c>
      <c r="G44" s="42"/>
      <c r="H44" s="45"/>
      <c r="I44" s="86">
        <f t="shared" si="9"/>
        <v>0</v>
      </c>
      <c r="J44" s="48"/>
      <c r="K44" s="87">
        <f t="shared" si="10"/>
        <v>0</v>
      </c>
      <c r="L44" s="42"/>
      <c r="M44" s="42"/>
      <c r="N44" s="45"/>
      <c r="O44" s="88">
        <f t="shared" si="20"/>
        <v>0</v>
      </c>
      <c r="P44" s="45"/>
      <c r="Q44" s="42"/>
      <c r="R44" s="42"/>
      <c r="S44" s="45"/>
      <c r="T44" s="45"/>
      <c r="U44" s="42"/>
      <c r="V44" s="88">
        <v>0</v>
      </c>
      <c r="W44" s="88"/>
    </row>
    <row r="45" spans="1:23" ht="39.950000000000003" customHeight="1" x14ac:dyDescent="0.25">
      <c r="A45" s="49" t="s">
        <v>1066</v>
      </c>
      <c r="B45" s="49" t="s">
        <v>80</v>
      </c>
      <c r="C45" s="49"/>
      <c r="D45" s="32">
        <f t="shared" si="0"/>
        <v>0</v>
      </c>
      <c r="E45" s="42"/>
      <c r="F45" s="37">
        <f t="shared" si="8"/>
        <v>1</v>
      </c>
      <c r="G45" s="42"/>
      <c r="H45" s="45"/>
      <c r="I45" s="86">
        <f t="shared" si="9"/>
        <v>0</v>
      </c>
      <c r="J45" s="48"/>
      <c r="K45" s="87">
        <f t="shared" si="10"/>
        <v>0</v>
      </c>
      <c r="L45" s="42"/>
      <c r="M45" s="42"/>
      <c r="N45" s="45"/>
      <c r="O45" s="88">
        <f t="shared" si="20"/>
        <v>0</v>
      </c>
      <c r="P45" s="45"/>
      <c r="Q45" s="42"/>
      <c r="R45" s="42"/>
      <c r="S45" s="45"/>
      <c r="T45" s="45"/>
      <c r="U45" s="42"/>
      <c r="V45" s="88">
        <v>0</v>
      </c>
      <c r="W45" s="88"/>
    </row>
    <row r="46" spans="1:23" ht="39.950000000000003" customHeight="1" x14ac:dyDescent="0.25">
      <c r="A46" s="49" t="s">
        <v>1067</v>
      </c>
      <c r="B46" s="49" t="s">
        <v>80</v>
      </c>
      <c r="C46" s="49"/>
      <c r="D46" s="32">
        <f t="shared" si="0"/>
        <v>0</v>
      </c>
      <c r="E46" s="42"/>
      <c r="F46" s="37">
        <f t="shared" si="8"/>
        <v>1</v>
      </c>
      <c r="G46" s="42"/>
      <c r="H46" s="45"/>
      <c r="I46" s="86">
        <f t="shared" si="9"/>
        <v>0</v>
      </c>
      <c r="J46" s="48"/>
      <c r="K46" s="87">
        <f t="shared" si="10"/>
        <v>0</v>
      </c>
      <c r="L46" s="42"/>
      <c r="M46" s="42"/>
      <c r="N46" s="45"/>
      <c r="O46" s="88">
        <f t="shared" si="20"/>
        <v>0</v>
      </c>
      <c r="P46" s="45"/>
      <c r="Q46" s="42"/>
      <c r="R46" s="42"/>
      <c r="S46" s="45"/>
      <c r="T46" s="45"/>
      <c r="U46" s="42"/>
      <c r="V46" s="88">
        <v>0</v>
      </c>
      <c r="W46" s="88"/>
    </row>
    <row r="47" spans="1:23" ht="39.950000000000003" customHeight="1" x14ac:dyDescent="0.25">
      <c r="A47" s="49" t="s">
        <v>907</v>
      </c>
      <c r="B47" s="49" t="s">
        <v>80</v>
      </c>
      <c r="C47" s="49"/>
      <c r="D47" s="32">
        <f t="shared" si="0"/>
        <v>0</v>
      </c>
      <c r="E47" s="42"/>
      <c r="F47" s="37">
        <f t="shared" si="8"/>
        <v>1</v>
      </c>
      <c r="G47" s="42"/>
      <c r="H47" s="45"/>
      <c r="I47" s="86">
        <f t="shared" si="9"/>
        <v>0</v>
      </c>
      <c r="J47" s="48"/>
      <c r="K47" s="87">
        <f t="shared" si="10"/>
        <v>0</v>
      </c>
      <c r="L47" s="42"/>
      <c r="M47" s="42"/>
      <c r="N47" s="45"/>
      <c r="O47" s="88">
        <f t="shared" si="20"/>
        <v>0</v>
      </c>
      <c r="P47" s="45"/>
      <c r="Q47" s="42"/>
      <c r="R47" s="42"/>
      <c r="S47" s="45"/>
      <c r="T47" s="45"/>
      <c r="U47" s="42"/>
      <c r="V47" s="88">
        <v>0</v>
      </c>
      <c r="W47" s="88"/>
    </row>
    <row r="48" spans="1:23" ht="39.950000000000003" customHeight="1" x14ac:dyDescent="0.25">
      <c r="A48" s="49" t="s">
        <v>1068</v>
      </c>
      <c r="B48" s="49" t="s">
        <v>128</v>
      </c>
      <c r="C48" s="49"/>
      <c r="D48" s="32">
        <f t="shared" si="0"/>
        <v>0</v>
      </c>
      <c r="E48" s="42"/>
      <c r="F48" s="37">
        <f t="shared" si="8"/>
        <v>1</v>
      </c>
      <c r="G48" s="42"/>
      <c r="H48" s="45"/>
      <c r="I48" s="86">
        <f t="shared" si="9"/>
        <v>0</v>
      </c>
      <c r="J48" s="48"/>
      <c r="K48" s="87">
        <f t="shared" si="10"/>
        <v>0</v>
      </c>
      <c r="L48" s="42"/>
      <c r="M48" s="42"/>
      <c r="N48" s="45"/>
      <c r="O48" s="88">
        <f t="shared" si="20"/>
        <v>0</v>
      </c>
      <c r="P48" s="45"/>
      <c r="Q48" s="42"/>
      <c r="R48" s="42"/>
      <c r="S48" s="45"/>
      <c r="T48" s="45"/>
      <c r="U48" s="42"/>
      <c r="V48" s="88">
        <v>0</v>
      </c>
      <c r="W48" s="88"/>
    </row>
    <row r="49" spans="1:23" ht="39.950000000000003" customHeight="1" x14ac:dyDescent="0.25">
      <c r="A49" s="23" t="s">
        <v>174</v>
      </c>
      <c r="B49" s="23" t="s">
        <v>53</v>
      </c>
      <c r="C49" s="23" t="s">
        <v>54</v>
      </c>
      <c r="D49" s="36">
        <f>20*100/45</f>
        <v>44.444444444444443</v>
      </c>
      <c r="E49" s="41"/>
      <c r="F49" s="28">
        <f>(AVERAGE(F50:F66)*$D$49)</f>
        <v>44.444444444444443</v>
      </c>
      <c r="G49" s="41"/>
      <c r="H49" s="44"/>
      <c r="I49" s="28">
        <f>(AVERAGE(I50:I66)*$D$49)</f>
        <v>0</v>
      </c>
      <c r="J49" s="47"/>
      <c r="K49" s="28">
        <f>(AVERAGE(K50:K66)*$D$49)</f>
        <v>0</v>
      </c>
      <c r="L49" s="41"/>
      <c r="M49" s="41"/>
      <c r="N49" s="44"/>
      <c r="O49" s="28">
        <f>AVERAGE(O50:O66)</f>
        <v>0</v>
      </c>
      <c r="P49" s="44"/>
      <c r="Q49" s="41"/>
      <c r="R49" s="41"/>
      <c r="S49" s="44"/>
      <c r="T49" s="44"/>
      <c r="U49" s="41"/>
      <c r="V49" s="28">
        <f>AVERAGE(V50:V66)</f>
        <v>0</v>
      </c>
      <c r="W49" s="28"/>
    </row>
    <row r="50" spans="1:23" ht="39.950000000000003" customHeight="1" x14ac:dyDescent="0.25">
      <c r="A50" s="49" t="s">
        <v>1069</v>
      </c>
      <c r="B50" s="49" t="s">
        <v>80</v>
      </c>
      <c r="C50" s="50"/>
      <c r="D50" s="32">
        <f t="shared" si="0"/>
        <v>0</v>
      </c>
      <c r="E50" s="42"/>
      <c r="F50" s="37">
        <f t="shared" ref="F50:F66" si="21">IF(H50&lt;&gt;0,0,1)</f>
        <v>1</v>
      </c>
      <c r="G50" s="42"/>
      <c r="H50" s="45"/>
      <c r="I50" s="86">
        <f t="shared" ref="I50:I66" si="22">IF(H50&lt;&gt;0,IF(H50&lt;D50,1,0),0)</f>
        <v>0</v>
      </c>
      <c r="J50" s="48"/>
      <c r="K50" s="87">
        <f t="shared" ref="K50:K66" si="23">IF(J50&lt;&gt;0,IF(J50&lt;2017,1,0),0)</f>
        <v>0</v>
      </c>
      <c r="L50" s="42"/>
      <c r="M50" s="42"/>
      <c r="N50" s="45"/>
      <c r="O50" s="88">
        <f t="shared" ref="O50:O66" si="24">IF(N50&lt;&gt;0,IF(N50+H50&gt;3*D50,0,IF(N50+H50&gt;D50*2.5,25,IF(N50+H50&gt;D50*2,50,IF(N50+H50&gt;D50*1.5,75,100)))),0)</f>
        <v>0</v>
      </c>
      <c r="P50" s="45"/>
      <c r="Q50" s="42"/>
      <c r="R50" s="42"/>
      <c r="S50" s="45"/>
      <c r="T50" s="45"/>
      <c r="U50" s="42"/>
      <c r="V50" s="88">
        <v>0</v>
      </c>
      <c r="W50" s="88"/>
    </row>
    <row r="51" spans="1:23" ht="39.950000000000003" customHeight="1" x14ac:dyDescent="0.25">
      <c r="A51" s="49" t="s">
        <v>1070</v>
      </c>
      <c r="B51" s="49" t="s">
        <v>80</v>
      </c>
      <c r="C51" s="50" t="s">
        <v>1071</v>
      </c>
      <c r="D51" s="32">
        <f t="shared" si="0"/>
        <v>0</v>
      </c>
      <c r="E51" s="42"/>
      <c r="F51" s="37">
        <f t="shared" si="21"/>
        <v>1</v>
      </c>
      <c r="G51" s="42"/>
      <c r="H51" s="45"/>
      <c r="I51" s="86">
        <f t="shared" si="22"/>
        <v>0</v>
      </c>
      <c r="J51" s="48"/>
      <c r="K51" s="87">
        <f t="shared" si="23"/>
        <v>0</v>
      </c>
      <c r="L51" s="42"/>
      <c r="M51" s="42"/>
      <c r="N51" s="45"/>
      <c r="O51" s="88">
        <f t="shared" si="24"/>
        <v>0</v>
      </c>
      <c r="P51" s="45"/>
      <c r="Q51" s="42"/>
      <c r="R51" s="42"/>
      <c r="S51" s="45"/>
      <c r="T51" s="45"/>
      <c r="U51" s="42"/>
      <c r="V51" s="88">
        <v>0</v>
      </c>
      <c r="W51" s="88"/>
    </row>
    <row r="52" spans="1:23" ht="39.950000000000003" customHeight="1" x14ac:dyDescent="0.25">
      <c r="A52" s="49" t="s">
        <v>1072</v>
      </c>
      <c r="B52" s="49" t="s">
        <v>128</v>
      </c>
      <c r="C52" s="50"/>
      <c r="D52" s="32">
        <f t="shared" ref="D52:D58" si="25">IF(B52="I",$F$2,IF(B52="G/2",$F$2/2,IF(B52="G/5",$F$2/5,IF(B52="G/10",$F$2/10,1))))</f>
        <v>0</v>
      </c>
      <c r="E52" s="42"/>
      <c r="F52" s="37">
        <f t="shared" si="21"/>
        <v>1</v>
      </c>
      <c r="G52" s="42"/>
      <c r="H52" s="45"/>
      <c r="I52" s="86">
        <f t="shared" si="22"/>
        <v>0</v>
      </c>
      <c r="J52" s="48"/>
      <c r="K52" s="87">
        <f t="shared" ref="K52:K58" si="26">IF(J52&lt;&gt;0,IF(J52&lt;2017,1,0),0)</f>
        <v>0</v>
      </c>
      <c r="L52" s="42"/>
      <c r="M52" s="42"/>
      <c r="N52" s="45"/>
      <c r="O52" s="88">
        <f t="shared" ref="O52:O58" si="27">IF(N52&lt;&gt;0,IF(N52+H52&gt;3*D52,0,IF(N52+H52&gt;D52*2.5,25,IF(N52+H52&gt;D52*2,50,IF(N52+H52&gt;D52*1.5,75,100)))),0)</f>
        <v>0</v>
      </c>
      <c r="P52" s="45"/>
      <c r="Q52" s="42"/>
      <c r="R52" s="42"/>
      <c r="S52" s="45"/>
      <c r="T52" s="45"/>
      <c r="U52" s="42"/>
      <c r="V52" s="88">
        <v>0</v>
      </c>
      <c r="W52" s="88"/>
    </row>
    <row r="53" spans="1:23" ht="39.950000000000003" customHeight="1" x14ac:dyDescent="0.25">
      <c r="A53" s="49" t="s">
        <v>1073</v>
      </c>
      <c r="B53" s="49" t="s">
        <v>128</v>
      </c>
      <c r="C53" s="50"/>
      <c r="D53" s="32">
        <f t="shared" si="25"/>
        <v>0</v>
      </c>
      <c r="E53" s="42"/>
      <c r="F53" s="37">
        <f t="shared" si="21"/>
        <v>1</v>
      </c>
      <c r="G53" s="42"/>
      <c r="H53" s="45"/>
      <c r="I53" s="86">
        <f t="shared" si="22"/>
        <v>0</v>
      </c>
      <c r="J53" s="48"/>
      <c r="K53" s="87">
        <f t="shared" si="26"/>
        <v>0</v>
      </c>
      <c r="L53" s="42"/>
      <c r="M53" s="42"/>
      <c r="N53" s="45"/>
      <c r="O53" s="88">
        <f t="shared" si="27"/>
        <v>0</v>
      </c>
      <c r="P53" s="45"/>
      <c r="Q53" s="42"/>
      <c r="R53" s="42"/>
      <c r="S53" s="45"/>
      <c r="T53" s="45"/>
      <c r="U53" s="42"/>
      <c r="V53" s="88">
        <v>0</v>
      </c>
      <c r="W53" s="88"/>
    </row>
    <row r="54" spans="1:23" ht="39.950000000000003" customHeight="1" x14ac:dyDescent="0.25">
      <c r="A54" s="49" t="s">
        <v>1074</v>
      </c>
      <c r="B54" s="49" t="s">
        <v>80</v>
      </c>
      <c r="C54" s="50" t="s">
        <v>1075</v>
      </c>
      <c r="D54" s="32">
        <f t="shared" si="25"/>
        <v>0</v>
      </c>
      <c r="E54" s="42"/>
      <c r="F54" s="37">
        <f t="shared" si="21"/>
        <v>1</v>
      </c>
      <c r="G54" s="42"/>
      <c r="H54" s="45"/>
      <c r="I54" s="86">
        <f t="shared" si="22"/>
        <v>0</v>
      </c>
      <c r="J54" s="48"/>
      <c r="K54" s="87">
        <f t="shared" si="26"/>
        <v>0</v>
      </c>
      <c r="L54" s="42"/>
      <c r="M54" s="42"/>
      <c r="N54" s="45"/>
      <c r="O54" s="88">
        <f t="shared" si="27"/>
        <v>0</v>
      </c>
      <c r="P54" s="45"/>
      <c r="Q54" s="42"/>
      <c r="R54" s="42"/>
      <c r="S54" s="45"/>
      <c r="T54" s="45"/>
      <c r="U54" s="42"/>
      <c r="V54" s="88">
        <v>0</v>
      </c>
      <c r="W54" s="88"/>
    </row>
    <row r="55" spans="1:23" ht="39.950000000000003" customHeight="1" x14ac:dyDescent="0.25">
      <c r="A55" s="49" t="s">
        <v>1076</v>
      </c>
      <c r="B55" s="49" t="s">
        <v>128</v>
      </c>
      <c r="C55" s="50"/>
      <c r="D55" s="32">
        <f t="shared" si="25"/>
        <v>0</v>
      </c>
      <c r="E55" s="42"/>
      <c r="F55" s="37">
        <f t="shared" si="21"/>
        <v>1</v>
      </c>
      <c r="G55" s="42"/>
      <c r="H55" s="45"/>
      <c r="I55" s="86">
        <f t="shared" si="22"/>
        <v>0</v>
      </c>
      <c r="J55" s="48"/>
      <c r="K55" s="87">
        <f t="shared" si="26"/>
        <v>0</v>
      </c>
      <c r="L55" s="42"/>
      <c r="M55" s="42"/>
      <c r="N55" s="45"/>
      <c r="O55" s="88">
        <f t="shared" si="27"/>
        <v>0</v>
      </c>
      <c r="P55" s="45"/>
      <c r="Q55" s="42"/>
      <c r="R55" s="42"/>
      <c r="S55" s="45"/>
      <c r="T55" s="45"/>
      <c r="U55" s="42"/>
      <c r="V55" s="88">
        <v>0</v>
      </c>
      <c r="W55" s="88"/>
    </row>
    <row r="56" spans="1:23" ht="39.950000000000003" customHeight="1" x14ac:dyDescent="0.25">
      <c r="A56" s="49" t="s">
        <v>1077</v>
      </c>
      <c r="B56" s="49" t="s">
        <v>56</v>
      </c>
      <c r="C56" s="50"/>
      <c r="D56" s="32">
        <f t="shared" si="25"/>
        <v>1</v>
      </c>
      <c r="E56" s="42"/>
      <c r="F56" s="37">
        <f t="shared" si="21"/>
        <v>1</v>
      </c>
      <c r="G56" s="42"/>
      <c r="H56" s="45"/>
      <c r="I56" s="86">
        <f t="shared" si="22"/>
        <v>0</v>
      </c>
      <c r="J56" s="48"/>
      <c r="K56" s="87">
        <f t="shared" si="26"/>
        <v>0</v>
      </c>
      <c r="L56" s="42"/>
      <c r="M56" s="42"/>
      <c r="N56" s="45"/>
      <c r="O56" s="88">
        <f t="shared" si="27"/>
        <v>0</v>
      </c>
      <c r="P56" s="45"/>
      <c r="Q56" s="42"/>
      <c r="R56" s="42"/>
      <c r="S56" s="45"/>
      <c r="T56" s="45"/>
      <c r="U56" s="42"/>
      <c r="V56" s="88">
        <v>0</v>
      </c>
      <c r="W56" s="88"/>
    </row>
    <row r="57" spans="1:23" ht="39.950000000000003" customHeight="1" x14ac:dyDescent="0.25">
      <c r="A57" s="49" t="s">
        <v>1078</v>
      </c>
      <c r="B57" s="49" t="s">
        <v>56</v>
      </c>
      <c r="C57" s="50"/>
      <c r="D57" s="32">
        <f t="shared" si="25"/>
        <v>1</v>
      </c>
      <c r="E57" s="42"/>
      <c r="F57" s="37">
        <f t="shared" si="21"/>
        <v>1</v>
      </c>
      <c r="G57" s="42"/>
      <c r="H57" s="45"/>
      <c r="I57" s="86">
        <f t="shared" si="22"/>
        <v>0</v>
      </c>
      <c r="J57" s="48"/>
      <c r="K57" s="87">
        <f t="shared" si="26"/>
        <v>0</v>
      </c>
      <c r="L57" s="42"/>
      <c r="M57" s="42"/>
      <c r="N57" s="45"/>
      <c r="O57" s="88">
        <f t="shared" si="27"/>
        <v>0</v>
      </c>
      <c r="P57" s="45"/>
      <c r="Q57" s="42"/>
      <c r="R57" s="42"/>
      <c r="S57" s="45"/>
      <c r="T57" s="45"/>
      <c r="U57" s="42"/>
      <c r="V57" s="88">
        <v>0</v>
      </c>
      <c r="W57" s="88"/>
    </row>
    <row r="58" spans="1:23" ht="39.950000000000003" customHeight="1" x14ac:dyDescent="0.25">
      <c r="A58" s="49" t="s">
        <v>1079</v>
      </c>
      <c r="B58" s="49" t="s">
        <v>56</v>
      </c>
      <c r="C58" s="50"/>
      <c r="D58" s="32">
        <f t="shared" si="25"/>
        <v>1</v>
      </c>
      <c r="E58" s="42"/>
      <c r="F58" s="37">
        <f t="shared" si="21"/>
        <v>1</v>
      </c>
      <c r="G58" s="42"/>
      <c r="H58" s="45"/>
      <c r="I58" s="86">
        <f t="shared" si="22"/>
        <v>0</v>
      </c>
      <c r="J58" s="48"/>
      <c r="K58" s="87">
        <f t="shared" si="26"/>
        <v>0</v>
      </c>
      <c r="L58" s="42"/>
      <c r="M58" s="42"/>
      <c r="N58" s="45"/>
      <c r="O58" s="88">
        <f t="shared" si="27"/>
        <v>0</v>
      </c>
      <c r="P58" s="45"/>
      <c r="Q58" s="42"/>
      <c r="R58" s="42"/>
      <c r="S58" s="45"/>
      <c r="T58" s="45"/>
      <c r="U58" s="42"/>
      <c r="V58" s="88">
        <v>0</v>
      </c>
      <c r="W58" s="88"/>
    </row>
    <row r="59" spans="1:23" ht="39.950000000000003" customHeight="1" x14ac:dyDescent="0.25">
      <c r="A59" s="49" t="s">
        <v>1080</v>
      </c>
      <c r="B59" s="49" t="s">
        <v>80</v>
      </c>
      <c r="C59" s="50"/>
      <c r="D59" s="32">
        <f t="shared" si="0"/>
        <v>0</v>
      </c>
      <c r="E59" s="42"/>
      <c r="F59" s="37">
        <f t="shared" si="21"/>
        <v>1</v>
      </c>
      <c r="G59" s="42"/>
      <c r="H59" s="45"/>
      <c r="I59" s="86">
        <f t="shared" si="22"/>
        <v>0</v>
      </c>
      <c r="J59" s="48"/>
      <c r="K59" s="87">
        <f t="shared" si="23"/>
        <v>0</v>
      </c>
      <c r="L59" s="42"/>
      <c r="M59" s="42"/>
      <c r="N59" s="45"/>
      <c r="O59" s="88">
        <f t="shared" si="24"/>
        <v>0</v>
      </c>
      <c r="P59" s="45"/>
      <c r="Q59" s="42"/>
      <c r="R59" s="42"/>
      <c r="S59" s="45"/>
      <c r="T59" s="45"/>
      <c r="U59" s="42"/>
      <c r="V59" s="88">
        <v>0</v>
      </c>
      <c r="W59" s="88"/>
    </row>
    <row r="60" spans="1:23" ht="39.950000000000003" customHeight="1" x14ac:dyDescent="0.25">
      <c r="A60" s="49" t="s">
        <v>1081</v>
      </c>
      <c r="B60" s="49" t="s">
        <v>80</v>
      </c>
      <c r="C60" s="50"/>
      <c r="D60" s="32">
        <f t="shared" ref="D60:D61" si="28">IF(B60="I",$F$2,IF(B60="G/2",$F$2/2,IF(B60="G/5",$F$2/5,IF(B60="G/10",$F$2/10,1))))</f>
        <v>0</v>
      </c>
      <c r="E60" s="42"/>
      <c r="F60" s="37">
        <f t="shared" si="21"/>
        <v>1</v>
      </c>
      <c r="G60" s="42"/>
      <c r="H60" s="45"/>
      <c r="I60" s="86">
        <f t="shared" si="22"/>
        <v>0</v>
      </c>
      <c r="J60" s="48"/>
      <c r="K60" s="87">
        <f t="shared" ref="K60:K61" si="29">IF(J60&lt;&gt;0,IF(J60&lt;2017,1,0),0)</f>
        <v>0</v>
      </c>
      <c r="L60" s="42"/>
      <c r="M60" s="42"/>
      <c r="N60" s="45"/>
      <c r="O60" s="88">
        <f t="shared" ref="O60:O61" si="30">IF(N60&lt;&gt;0,IF(N60+H60&gt;3*D60,0,IF(N60+H60&gt;D60*2.5,25,IF(N60+H60&gt;D60*2,50,IF(N60+H60&gt;D60*1.5,75,100)))),0)</f>
        <v>0</v>
      </c>
      <c r="P60" s="45"/>
      <c r="Q60" s="42"/>
      <c r="R60" s="42"/>
      <c r="S60" s="45"/>
      <c r="T60" s="45"/>
      <c r="U60" s="42"/>
      <c r="V60" s="88">
        <v>0</v>
      </c>
      <c r="W60" s="88"/>
    </row>
    <row r="61" spans="1:23" ht="39.950000000000003" customHeight="1" x14ac:dyDescent="0.25">
      <c r="A61" s="49" t="s">
        <v>1023</v>
      </c>
      <c r="B61" s="49" t="s">
        <v>80</v>
      </c>
      <c r="C61" s="50" t="s">
        <v>1082</v>
      </c>
      <c r="D61" s="32">
        <f t="shared" si="28"/>
        <v>0</v>
      </c>
      <c r="E61" s="42"/>
      <c r="F61" s="37">
        <f t="shared" si="21"/>
        <v>1</v>
      </c>
      <c r="G61" s="42"/>
      <c r="H61" s="45"/>
      <c r="I61" s="86">
        <f t="shared" si="22"/>
        <v>0</v>
      </c>
      <c r="J61" s="48"/>
      <c r="K61" s="87">
        <f t="shared" si="29"/>
        <v>0</v>
      </c>
      <c r="L61" s="42"/>
      <c r="M61" s="42"/>
      <c r="N61" s="45"/>
      <c r="O61" s="88">
        <f t="shared" si="30"/>
        <v>0</v>
      </c>
      <c r="P61" s="45"/>
      <c r="Q61" s="42"/>
      <c r="R61" s="42"/>
      <c r="S61" s="45"/>
      <c r="T61" s="45"/>
      <c r="U61" s="42"/>
      <c r="V61" s="88">
        <v>0</v>
      </c>
      <c r="W61" s="88"/>
    </row>
    <row r="62" spans="1:23" ht="39.950000000000003" customHeight="1" x14ac:dyDescent="0.25">
      <c r="A62" s="49" t="s">
        <v>1083</v>
      </c>
      <c r="B62" s="49" t="s">
        <v>80</v>
      </c>
      <c r="C62" s="50" t="s">
        <v>1084</v>
      </c>
      <c r="D62" s="32">
        <f t="shared" ref="D62:D63" si="31">IF(B62="I",$F$2,IF(B62="G/2",$F$2/2,IF(B62="G/5",$F$2/5,IF(B62="G/10",$F$2/10,1))))</f>
        <v>0</v>
      </c>
      <c r="E62" s="42"/>
      <c r="F62" s="37">
        <f t="shared" si="21"/>
        <v>1</v>
      </c>
      <c r="G62" s="42"/>
      <c r="H62" s="45"/>
      <c r="I62" s="86">
        <f t="shared" si="22"/>
        <v>0</v>
      </c>
      <c r="J62" s="48"/>
      <c r="K62" s="87">
        <f t="shared" ref="K62:K63" si="32">IF(J62&lt;&gt;0,IF(J62&lt;2017,1,0),0)</f>
        <v>0</v>
      </c>
      <c r="L62" s="42"/>
      <c r="M62" s="42"/>
      <c r="N62" s="45"/>
      <c r="O62" s="88">
        <f t="shared" ref="O62:O63" si="33">IF(N62&lt;&gt;0,IF(N62+H62&gt;3*D62,0,IF(N62+H62&gt;D62*2.5,25,IF(N62+H62&gt;D62*2,50,IF(N62+H62&gt;D62*1.5,75,100)))),0)</f>
        <v>0</v>
      </c>
      <c r="P62" s="45"/>
      <c r="Q62" s="42"/>
      <c r="R62" s="42"/>
      <c r="S62" s="45"/>
      <c r="T62" s="45"/>
      <c r="U62" s="42"/>
      <c r="V62" s="88">
        <v>0</v>
      </c>
      <c r="W62" s="88"/>
    </row>
    <row r="63" spans="1:23" ht="39.950000000000003" customHeight="1" x14ac:dyDescent="0.25">
      <c r="A63" s="49" t="s">
        <v>1085</v>
      </c>
      <c r="B63" s="49" t="s">
        <v>58</v>
      </c>
      <c r="C63" s="50" t="s">
        <v>1086</v>
      </c>
      <c r="D63" s="32">
        <f t="shared" si="31"/>
        <v>0</v>
      </c>
      <c r="E63" s="42"/>
      <c r="F63" s="37">
        <f t="shared" si="21"/>
        <v>1</v>
      </c>
      <c r="G63" s="42"/>
      <c r="H63" s="45"/>
      <c r="I63" s="86">
        <f t="shared" si="22"/>
        <v>0</v>
      </c>
      <c r="J63" s="48"/>
      <c r="K63" s="87">
        <f t="shared" si="32"/>
        <v>0</v>
      </c>
      <c r="L63" s="42"/>
      <c r="M63" s="42"/>
      <c r="N63" s="45"/>
      <c r="O63" s="88">
        <f t="shared" si="33"/>
        <v>0</v>
      </c>
      <c r="P63" s="45"/>
      <c r="Q63" s="42"/>
      <c r="R63" s="42"/>
      <c r="S63" s="45"/>
      <c r="T63" s="45"/>
      <c r="U63" s="42"/>
      <c r="V63" s="88">
        <v>0</v>
      </c>
      <c r="W63" s="88"/>
    </row>
    <row r="64" spans="1:23" ht="39.950000000000003" customHeight="1" x14ac:dyDescent="0.25">
      <c r="A64" s="49" t="s">
        <v>1087</v>
      </c>
      <c r="B64" s="49" t="s">
        <v>91</v>
      </c>
      <c r="C64" s="50"/>
      <c r="D64" s="32">
        <f t="shared" si="0"/>
        <v>0</v>
      </c>
      <c r="E64" s="42"/>
      <c r="F64" s="37">
        <f t="shared" si="21"/>
        <v>1</v>
      </c>
      <c r="G64" s="42"/>
      <c r="H64" s="45"/>
      <c r="I64" s="86">
        <f t="shared" si="22"/>
        <v>0</v>
      </c>
      <c r="J64" s="48"/>
      <c r="K64" s="87">
        <f t="shared" si="23"/>
        <v>0</v>
      </c>
      <c r="L64" s="42"/>
      <c r="M64" s="42"/>
      <c r="N64" s="45"/>
      <c r="O64" s="88">
        <f t="shared" si="24"/>
        <v>0</v>
      </c>
      <c r="P64" s="45"/>
      <c r="Q64" s="42"/>
      <c r="R64" s="42"/>
      <c r="S64" s="45"/>
      <c r="T64" s="45"/>
      <c r="U64" s="42"/>
      <c r="V64" s="88">
        <v>0</v>
      </c>
      <c r="W64" s="88"/>
    </row>
    <row r="65" spans="1:23" ht="39.950000000000003" customHeight="1" x14ac:dyDescent="0.25">
      <c r="A65" s="49" t="s">
        <v>1088</v>
      </c>
      <c r="B65" s="49" t="s">
        <v>80</v>
      </c>
      <c r="C65" s="50"/>
      <c r="D65" s="32">
        <f t="shared" si="0"/>
        <v>0</v>
      </c>
      <c r="E65" s="42"/>
      <c r="F65" s="37">
        <f t="shared" si="21"/>
        <v>1</v>
      </c>
      <c r="G65" s="42"/>
      <c r="H65" s="45"/>
      <c r="I65" s="86">
        <f t="shared" si="22"/>
        <v>0</v>
      </c>
      <c r="J65" s="48"/>
      <c r="K65" s="87">
        <f t="shared" si="23"/>
        <v>0</v>
      </c>
      <c r="L65" s="42"/>
      <c r="M65" s="42"/>
      <c r="N65" s="45"/>
      <c r="O65" s="88">
        <f t="shared" si="24"/>
        <v>0</v>
      </c>
      <c r="P65" s="45"/>
      <c r="Q65" s="42"/>
      <c r="R65" s="42"/>
      <c r="S65" s="45"/>
      <c r="T65" s="45"/>
      <c r="U65" s="42"/>
      <c r="V65" s="88">
        <v>0</v>
      </c>
      <c r="W65" s="88"/>
    </row>
    <row r="66" spans="1:23" ht="39.950000000000003" customHeight="1" x14ac:dyDescent="0.25">
      <c r="A66" s="49" t="s">
        <v>1089</v>
      </c>
      <c r="B66" s="49" t="s">
        <v>128</v>
      </c>
      <c r="C66" s="50" t="s">
        <v>1090</v>
      </c>
      <c r="D66" s="32">
        <f t="shared" si="0"/>
        <v>0</v>
      </c>
      <c r="E66" s="42"/>
      <c r="F66" s="37">
        <f t="shared" si="21"/>
        <v>1</v>
      </c>
      <c r="G66" s="42"/>
      <c r="H66" s="45"/>
      <c r="I66" s="86">
        <f t="shared" si="22"/>
        <v>0</v>
      </c>
      <c r="J66" s="48"/>
      <c r="K66" s="87">
        <f t="shared" si="23"/>
        <v>0</v>
      </c>
      <c r="L66" s="42"/>
      <c r="M66" s="42"/>
      <c r="N66" s="45"/>
      <c r="O66" s="88">
        <f t="shared" si="24"/>
        <v>0</v>
      </c>
      <c r="P66" s="45"/>
      <c r="Q66" s="42"/>
      <c r="R66" s="42"/>
      <c r="S66" s="45"/>
      <c r="T66" s="45"/>
      <c r="U66" s="42"/>
      <c r="V66" s="88">
        <v>0</v>
      </c>
      <c r="W66" s="88"/>
    </row>
    <row r="67" spans="1:23" x14ac:dyDescent="0.25">
      <c r="E67" s="93"/>
      <c r="G67" s="93"/>
      <c r="H67" s="94"/>
      <c r="J67" s="95"/>
      <c r="L67" s="93"/>
      <c r="M67" s="93"/>
      <c r="N67" s="94"/>
      <c r="P67" s="94"/>
      <c r="Q67" s="93"/>
      <c r="R67" s="93"/>
      <c r="S67" s="94"/>
      <c r="T67" s="94"/>
      <c r="U67" s="93"/>
    </row>
  </sheetData>
  <sheetProtection algorithmName="SHA-512" hashValue="q6eK1B4mEHhDfMHDLs9Lif0fAJrE3tS5Q5yVIFzub1AacLa95Koh86WJs4kpCfWBwFGSELPdmuy/+T9imGL1dw==" saltValue="uXa7dBIJ7mORUcap9TN1l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FBE0A7-27A0-4B0D-A585-C9C18770C708}">
          <x14:formula1>
            <xm:f>lista!$A$2:$A$6</xm:f>
          </x14:formula1>
          <xm:sqref>V11:V21 V23:V48 V50:V66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C5F6-B9F5-45C0-BB02-F5C97FAC4CC6}">
  <dimension ref="A1:W50"/>
  <sheetViews>
    <sheetView showGridLines="0" zoomScaleNormal="100" zoomScaleSheetLayoutView="100" workbookViewId="0">
      <pane ySplit="8" topLeftCell="A9" activePane="bottomLeft" state="frozen"/>
      <selection pane="bottomLeft" activeCell="E11" sqref="E11:E49"/>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1091</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SUM(P9:P49)</f>
        <v>0</v>
      </c>
      <c r="S6" s="75"/>
      <c r="T6" s="78">
        <f>SUM(T9:T49)</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1092</v>
      </c>
      <c r="B9" s="133"/>
      <c r="C9" s="133"/>
      <c r="D9" s="39">
        <f>+D10+D17+D32+D48</f>
        <v>100</v>
      </c>
      <c r="E9" s="40"/>
      <c r="F9" s="27">
        <f>+F10+F17+F32+F48</f>
        <v>100</v>
      </c>
      <c r="G9" s="40"/>
      <c r="H9" s="43"/>
      <c r="I9" s="27">
        <f>+I10+I17+I32+I48</f>
        <v>0</v>
      </c>
      <c r="J9" s="46"/>
      <c r="K9" s="27">
        <f>+K10+K17+K32+K48</f>
        <v>0</v>
      </c>
      <c r="L9" s="40"/>
      <c r="M9" s="40"/>
      <c r="N9" s="43"/>
      <c r="O9" s="27">
        <f>AVERAGE(O10,O17,O32,O48)</f>
        <v>0</v>
      </c>
      <c r="P9" s="43"/>
      <c r="Q9" s="40"/>
      <c r="R9" s="40"/>
      <c r="S9" s="43"/>
      <c r="T9" s="43"/>
      <c r="U9" s="40"/>
      <c r="V9" s="27">
        <f>AVERAGE(V10,V17,V32,V48)</f>
        <v>0</v>
      </c>
      <c r="W9" s="27"/>
    </row>
    <row r="10" spans="1:23" ht="39.950000000000003" customHeight="1" x14ac:dyDescent="0.25">
      <c r="A10" s="23" t="s">
        <v>52</v>
      </c>
      <c r="B10" s="23" t="s">
        <v>53</v>
      </c>
      <c r="C10" s="23" t="s">
        <v>54</v>
      </c>
      <c r="D10" s="36">
        <f>40*100/80</f>
        <v>50</v>
      </c>
      <c r="E10" s="41"/>
      <c r="F10" s="28">
        <f>(AVERAGE(F11:F16)*$D$10)</f>
        <v>50</v>
      </c>
      <c r="G10" s="41"/>
      <c r="H10" s="44"/>
      <c r="I10" s="28">
        <f>(AVERAGE(I11:I16)*$D$10)</f>
        <v>0</v>
      </c>
      <c r="J10" s="47"/>
      <c r="K10" s="28">
        <f>(AVERAGE(K11:K16)*$D$10)</f>
        <v>0</v>
      </c>
      <c r="L10" s="41"/>
      <c r="M10" s="41"/>
      <c r="N10" s="44"/>
      <c r="O10" s="28">
        <f>AVERAGE(O11:O16)</f>
        <v>0</v>
      </c>
      <c r="P10" s="44"/>
      <c r="Q10" s="41"/>
      <c r="R10" s="41"/>
      <c r="S10" s="44"/>
      <c r="T10" s="44"/>
      <c r="U10" s="41"/>
      <c r="V10" s="28">
        <f>AVERAGE(V11:V16)</f>
        <v>0</v>
      </c>
      <c r="W10" s="28"/>
    </row>
    <row r="11" spans="1:23" ht="39.950000000000003" customHeight="1" x14ac:dyDescent="0.25">
      <c r="A11" s="49" t="s">
        <v>1093</v>
      </c>
      <c r="B11" s="49" t="s">
        <v>58</v>
      </c>
      <c r="C11" s="49" t="s">
        <v>1094</v>
      </c>
      <c r="D11" s="32">
        <f>IF(B11="I",$F$2,IF(B11="G/2",$F$2/2,IF(B11="G/5",$F$2/5,IF(B11="G/10",$F$2/10,1))))</f>
        <v>0</v>
      </c>
      <c r="E11" s="42"/>
      <c r="F11" s="37">
        <f t="shared" ref="F11:F16" si="0">IF(H11&lt;&gt;0,0,1)</f>
        <v>1</v>
      </c>
      <c r="G11" s="42"/>
      <c r="H11" s="45"/>
      <c r="I11" s="86">
        <f t="shared" ref="I11:I16" si="1">IF(H11&lt;&gt;0,IF(H11&lt;D11,1,0),0)</f>
        <v>0</v>
      </c>
      <c r="J11" s="48"/>
      <c r="K11" s="87">
        <f t="shared" ref="K11:K16"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1095</v>
      </c>
      <c r="B12" s="49" t="s">
        <v>56</v>
      </c>
      <c r="C12" s="49"/>
      <c r="D12" s="32">
        <f t="shared" ref="D12:D49"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1096</v>
      </c>
      <c r="B13" s="49" t="s">
        <v>80</v>
      </c>
      <c r="C13" s="49" t="s">
        <v>1097</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2352</v>
      </c>
      <c r="B14" s="49" t="s">
        <v>56</v>
      </c>
      <c r="C14" s="49" t="s">
        <v>1098</v>
      </c>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1099</v>
      </c>
      <c r="B15" s="49" t="s">
        <v>58</v>
      </c>
      <c r="C15" s="49"/>
      <c r="D15" s="32">
        <f>IF(B15="I",$F$2,IF(B15="G/2",$F$2/2,IF(B15="G/5",$F$2/5,IF(B15="G/10",$F$2/10,1))))</f>
        <v>0</v>
      </c>
      <c r="E15" s="42"/>
      <c r="F15" s="37">
        <f t="shared" si="0"/>
        <v>1</v>
      </c>
      <c r="G15" s="42"/>
      <c r="H15" s="45"/>
      <c r="I15" s="86">
        <f t="shared" si="1"/>
        <v>0</v>
      </c>
      <c r="J15" s="48"/>
      <c r="K15" s="87">
        <f t="shared" si="2"/>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1100</v>
      </c>
      <c r="B16" s="49" t="s">
        <v>58</v>
      </c>
      <c r="C16" s="49"/>
      <c r="D16" s="32">
        <f t="shared" si="3"/>
        <v>0</v>
      </c>
      <c r="E16" s="42"/>
      <c r="F16" s="37">
        <f t="shared" si="0"/>
        <v>1</v>
      </c>
      <c r="G16" s="42"/>
      <c r="H16" s="45"/>
      <c r="I16" s="86">
        <f t="shared" si="1"/>
        <v>0</v>
      </c>
      <c r="J16" s="48"/>
      <c r="K16" s="87">
        <f t="shared" si="2"/>
        <v>0</v>
      </c>
      <c r="L16" s="42"/>
      <c r="M16" s="42"/>
      <c r="N16" s="45"/>
      <c r="O16" s="88">
        <f t="shared" ref="O16" si="5">IF(N16&lt;&gt;0,IF(N16+H16&gt;3*D16,0,IF(N16+H16&gt;D16*2.5,25,IF(N16+H16&gt;D16*2,50,IF(N16+H16&gt;D16*1.5,75,100)))),0)</f>
        <v>0</v>
      </c>
      <c r="P16" s="45"/>
      <c r="Q16" s="42"/>
      <c r="R16" s="42"/>
      <c r="S16" s="45"/>
      <c r="T16" s="45"/>
      <c r="U16" s="42"/>
      <c r="V16" s="88">
        <v>0</v>
      </c>
      <c r="W16" s="88"/>
    </row>
    <row r="17" spans="1:23" ht="39.950000000000003" customHeight="1" x14ac:dyDescent="0.25">
      <c r="A17" s="23" t="s">
        <v>72</v>
      </c>
      <c r="B17" s="23" t="s">
        <v>53</v>
      </c>
      <c r="C17" s="23" t="s">
        <v>54</v>
      </c>
      <c r="D17" s="36">
        <f>15*100/80</f>
        <v>18.75</v>
      </c>
      <c r="E17" s="41"/>
      <c r="F17" s="28">
        <f>(AVERAGE(F18:F31)*$D$17)</f>
        <v>18.75</v>
      </c>
      <c r="G17" s="41"/>
      <c r="H17" s="44"/>
      <c r="I17" s="28">
        <f>(AVERAGE(I18:I31)*$D$17)</f>
        <v>0</v>
      </c>
      <c r="J17" s="47"/>
      <c r="K17" s="28">
        <f>(AVERAGE(K18:K31)*$D$17)</f>
        <v>0</v>
      </c>
      <c r="L17" s="41"/>
      <c r="M17" s="41"/>
      <c r="N17" s="44"/>
      <c r="O17" s="28">
        <f>AVERAGE(O18:O31)</f>
        <v>0</v>
      </c>
      <c r="P17" s="44"/>
      <c r="Q17" s="41"/>
      <c r="R17" s="41"/>
      <c r="S17" s="44"/>
      <c r="T17" s="44"/>
      <c r="U17" s="41"/>
      <c r="V17" s="28">
        <f>AVERAGE(V18:V31)</f>
        <v>0</v>
      </c>
      <c r="W17" s="28"/>
    </row>
    <row r="18" spans="1:23" ht="39.950000000000003" customHeight="1" x14ac:dyDescent="0.25">
      <c r="A18" s="49" t="s">
        <v>1101</v>
      </c>
      <c r="B18" s="49" t="s">
        <v>58</v>
      </c>
      <c r="C18" s="49"/>
      <c r="D18" s="32">
        <f t="shared" si="3"/>
        <v>0</v>
      </c>
      <c r="E18" s="42"/>
      <c r="F18" s="37">
        <f t="shared" ref="F18:F31" si="6">IF(H18&lt;&gt;0,0,1)</f>
        <v>1</v>
      </c>
      <c r="G18" s="42"/>
      <c r="H18" s="45"/>
      <c r="I18" s="86">
        <f t="shared" ref="I18:I31" si="7">IF(H18&lt;&gt;0,IF(H18&lt;D18,1,0),0)</f>
        <v>0</v>
      </c>
      <c r="J18" s="48"/>
      <c r="K18" s="87">
        <f t="shared" ref="K18:K31" si="8">IF(J18&lt;&gt;0,IF(J18&lt;2017,1,0),0)</f>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724</v>
      </c>
      <c r="B19" s="49" t="s">
        <v>58</v>
      </c>
      <c r="C19" s="49"/>
      <c r="D19" s="32">
        <f t="shared" si="3"/>
        <v>0</v>
      </c>
      <c r="E19" s="42"/>
      <c r="F19" s="37">
        <f t="shared" si="6"/>
        <v>1</v>
      </c>
      <c r="G19" s="42"/>
      <c r="H19" s="45"/>
      <c r="I19" s="86">
        <f t="shared" si="7"/>
        <v>0</v>
      </c>
      <c r="J19" s="48"/>
      <c r="K19" s="87">
        <f t="shared" si="8"/>
        <v>0</v>
      </c>
      <c r="L19" s="42"/>
      <c r="M19" s="42"/>
      <c r="N19" s="45"/>
      <c r="O19" s="88">
        <f t="shared" ref="O19:O20" si="9">IF(N19&lt;&gt;0,IF(N19+H19&gt;3*D19,0,IF(N19+H19&gt;D19*2.5,25,IF(N19+H19&gt;D19*2,50,IF(N19+H19&gt;D19*1.5,75,100)))),0)</f>
        <v>0</v>
      </c>
      <c r="P19" s="45"/>
      <c r="Q19" s="42"/>
      <c r="R19" s="42"/>
      <c r="S19" s="45"/>
      <c r="T19" s="45"/>
      <c r="U19" s="42"/>
      <c r="V19" s="88">
        <v>0</v>
      </c>
      <c r="W19" s="88"/>
    </row>
    <row r="20" spans="1:23" ht="39.950000000000003" customHeight="1" x14ac:dyDescent="0.25">
      <c r="A20" s="49" t="s">
        <v>725</v>
      </c>
      <c r="B20" s="49" t="s">
        <v>91</v>
      </c>
      <c r="C20" s="49"/>
      <c r="D20" s="32">
        <f t="shared" si="3"/>
        <v>0</v>
      </c>
      <c r="E20" s="42"/>
      <c r="F20" s="37">
        <f t="shared" si="6"/>
        <v>1</v>
      </c>
      <c r="G20" s="42"/>
      <c r="H20" s="45"/>
      <c r="I20" s="86">
        <f t="shared" si="7"/>
        <v>0</v>
      </c>
      <c r="J20" s="48"/>
      <c r="K20" s="87">
        <f t="shared" si="8"/>
        <v>0</v>
      </c>
      <c r="L20" s="42"/>
      <c r="M20" s="42"/>
      <c r="N20" s="45"/>
      <c r="O20" s="88">
        <f t="shared" si="9"/>
        <v>0</v>
      </c>
      <c r="P20" s="45"/>
      <c r="Q20" s="42"/>
      <c r="R20" s="42"/>
      <c r="S20" s="45"/>
      <c r="T20" s="45"/>
      <c r="U20" s="42"/>
      <c r="V20" s="88">
        <v>0</v>
      </c>
      <c r="W20" s="88"/>
    </row>
    <row r="21" spans="1:23" ht="39.950000000000003" customHeight="1" x14ac:dyDescent="0.25">
      <c r="A21" s="49" t="s">
        <v>1102</v>
      </c>
      <c r="B21" s="49" t="s">
        <v>80</v>
      </c>
      <c r="C21" s="49"/>
      <c r="D21" s="32">
        <f t="shared" si="3"/>
        <v>0</v>
      </c>
      <c r="E21" s="42"/>
      <c r="F21" s="37">
        <f t="shared" si="6"/>
        <v>1</v>
      </c>
      <c r="G21" s="42"/>
      <c r="H21" s="45"/>
      <c r="I21" s="86">
        <f t="shared" si="7"/>
        <v>0</v>
      </c>
      <c r="J21" s="48"/>
      <c r="K21" s="87">
        <f t="shared" si="8"/>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1103</v>
      </c>
      <c r="B22" s="49" t="s">
        <v>56</v>
      </c>
      <c r="C22" s="49" t="s">
        <v>1104</v>
      </c>
      <c r="D22" s="32">
        <f t="shared" si="3"/>
        <v>1</v>
      </c>
      <c r="E22" s="42"/>
      <c r="F22" s="37">
        <f t="shared" si="6"/>
        <v>1</v>
      </c>
      <c r="G22" s="42"/>
      <c r="H22" s="45"/>
      <c r="I22" s="86">
        <f t="shared" si="7"/>
        <v>0</v>
      </c>
      <c r="J22" s="48"/>
      <c r="K22" s="87">
        <f t="shared" si="8"/>
        <v>0</v>
      </c>
      <c r="L22" s="42"/>
      <c r="M22" s="42"/>
      <c r="N22" s="45"/>
      <c r="O22" s="88">
        <f t="shared" ref="O22:O23" si="10">IF(N22&lt;&gt;0,IF(N22+H22&gt;3*D22,0,IF(N22+H22&gt;D22*2.5,25,IF(N22+H22&gt;D22*2,50,IF(N22+H22&gt;D22*1.5,75,100)))),0)</f>
        <v>0</v>
      </c>
      <c r="P22" s="45"/>
      <c r="Q22" s="42"/>
      <c r="R22" s="42"/>
      <c r="S22" s="45"/>
      <c r="T22" s="45"/>
      <c r="U22" s="42"/>
      <c r="V22" s="88">
        <v>0</v>
      </c>
      <c r="W22" s="88"/>
    </row>
    <row r="23" spans="1:23" ht="39.950000000000003" customHeight="1" x14ac:dyDescent="0.25">
      <c r="A23" s="49" t="s">
        <v>1105</v>
      </c>
      <c r="B23" s="49" t="s">
        <v>80</v>
      </c>
      <c r="C23" s="49"/>
      <c r="D23" s="32">
        <f t="shared" si="3"/>
        <v>0</v>
      </c>
      <c r="E23" s="42"/>
      <c r="F23" s="37">
        <f t="shared" si="6"/>
        <v>1</v>
      </c>
      <c r="G23" s="42"/>
      <c r="H23" s="45"/>
      <c r="I23" s="86">
        <f t="shared" si="7"/>
        <v>0</v>
      </c>
      <c r="J23" s="48"/>
      <c r="K23" s="87">
        <f t="shared" si="8"/>
        <v>0</v>
      </c>
      <c r="L23" s="42"/>
      <c r="M23" s="42"/>
      <c r="N23" s="45"/>
      <c r="O23" s="88">
        <f t="shared" si="10"/>
        <v>0</v>
      </c>
      <c r="P23" s="45"/>
      <c r="Q23" s="42"/>
      <c r="R23" s="42"/>
      <c r="S23" s="45"/>
      <c r="T23" s="45"/>
      <c r="U23" s="42"/>
      <c r="V23" s="88">
        <v>0</v>
      </c>
      <c r="W23" s="88"/>
    </row>
    <row r="24" spans="1:23" ht="39.950000000000003" customHeight="1" x14ac:dyDescent="0.25">
      <c r="A24" s="49" t="s">
        <v>1106</v>
      </c>
      <c r="B24" s="49" t="s">
        <v>91</v>
      </c>
      <c r="C24" s="49"/>
      <c r="D24" s="32">
        <f t="shared" si="3"/>
        <v>0</v>
      </c>
      <c r="E24" s="42"/>
      <c r="F24" s="37">
        <f t="shared" si="6"/>
        <v>1</v>
      </c>
      <c r="G24" s="42"/>
      <c r="H24" s="45"/>
      <c r="I24" s="86">
        <f t="shared" si="7"/>
        <v>0</v>
      </c>
      <c r="J24" s="48"/>
      <c r="K24" s="87">
        <f t="shared" si="8"/>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328</v>
      </c>
      <c r="B25" s="49" t="s">
        <v>58</v>
      </c>
      <c r="C25" s="49"/>
      <c r="D25" s="32">
        <f t="shared" si="3"/>
        <v>0</v>
      </c>
      <c r="E25" s="42"/>
      <c r="F25" s="37">
        <f t="shared" si="6"/>
        <v>1</v>
      </c>
      <c r="G25" s="42"/>
      <c r="H25" s="45"/>
      <c r="I25" s="86">
        <f t="shared" si="7"/>
        <v>0</v>
      </c>
      <c r="J25" s="48"/>
      <c r="K25" s="87">
        <f t="shared" si="8"/>
        <v>0</v>
      </c>
      <c r="L25" s="42"/>
      <c r="M25" s="42"/>
      <c r="N25" s="45"/>
      <c r="O25" s="88">
        <f t="shared" ref="O25:O26" si="11">IF(N25&lt;&gt;0,IF(N25+H25&gt;3*D25,0,IF(N25+H25&gt;D25*2.5,25,IF(N25+H25&gt;D25*2,50,IF(N25+H25&gt;D25*1.5,75,100)))),0)</f>
        <v>0</v>
      </c>
      <c r="P25" s="45"/>
      <c r="Q25" s="42"/>
      <c r="R25" s="42"/>
      <c r="S25" s="45"/>
      <c r="T25" s="45"/>
      <c r="U25" s="42"/>
      <c r="V25" s="88">
        <v>0</v>
      </c>
      <c r="W25" s="88"/>
    </row>
    <row r="26" spans="1:23" ht="39.950000000000003" customHeight="1" x14ac:dyDescent="0.25">
      <c r="A26" s="49" t="s">
        <v>1107</v>
      </c>
      <c r="B26" s="49" t="s">
        <v>80</v>
      </c>
      <c r="C26" s="49"/>
      <c r="D26" s="32">
        <f t="shared" si="3"/>
        <v>0</v>
      </c>
      <c r="E26" s="42"/>
      <c r="F26" s="37">
        <f t="shared" si="6"/>
        <v>1</v>
      </c>
      <c r="G26" s="42"/>
      <c r="H26" s="45"/>
      <c r="I26" s="86">
        <f t="shared" si="7"/>
        <v>0</v>
      </c>
      <c r="J26" s="48"/>
      <c r="K26" s="87">
        <f t="shared" si="8"/>
        <v>0</v>
      </c>
      <c r="L26" s="42"/>
      <c r="M26" s="42"/>
      <c r="N26" s="45"/>
      <c r="O26" s="88">
        <f t="shared" si="11"/>
        <v>0</v>
      </c>
      <c r="P26" s="45"/>
      <c r="Q26" s="42"/>
      <c r="R26" s="42"/>
      <c r="S26" s="45"/>
      <c r="T26" s="45"/>
      <c r="U26" s="42"/>
      <c r="V26" s="88">
        <v>0</v>
      </c>
      <c r="W26" s="88"/>
    </row>
    <row r="27" spans="1:23" ht="39.950000000000003" customHeight="1" x14ac:dyDescent="0.25">
      <c r="A27" s="49" t="s">
        <v>1108</v>
      </c>
      <c r="B27" s="49" t="s">
        <v>58</v>
      </c>
      <c r="C27" s="49" t="s">
        <v>1109</v>
      </c>
      <c r="D27" s="32">
        <f t="shared" si="3"/>
        <v>0</v>
      </c>
      <c r="E27" s="42"/>
      <c r="F27" s="37">
        <f t="shared" si="6"/>
        <v>1</v>
      </c>
      <c r="G27" s="42"/>
      <c r="H27" s="45"/>
      <c r="I27" s="86">
        <f t="shared" si="7"/>
        <v>0</v>
      </c>
      <c r="J27" s="48"/>
      <c r="K27" s="87">
        <f t="shared" si="8"/>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1110</v>
      </c>
      <c r="B28" s="49" t="s">
        <v>58</v>
      </c>
      <c r="C28" s="49"/>
      <c r="D28" s="32">
        <f t="shared" si="3"/>
        <v>0</v>
      </c>
      <c r="E28" s="42"/>
      <c r="F28" s="37">
        <f t="shared" si="6"/>
        <v>1</v>
      </c>
      <c r="G28" s="42"/>
      <c r="H28" s="45"/>
      <c r="I28" s="86">
        <f t="shared" si="7"/>
        <v>0</v>
      </c>
      <c r="J28" s="48"/>
      <c r="K28" s="87">
        <f t="shared" si="8"/>
        <v>0</v>
      </c>
      <c r="L28" s="42"/>
      <c r="M28" s="42"/>
      <c r="N28" s="45"/>
      <c r="O28" s="88">
        <f t="shared" ref="O28:O29" si="12">IF(N28&lt;&gt;0,IF(N28+H28&gt;3*D28,0,IF(N28+H28&gt;D28*2.5,25,IF(N28+H28&gt;D28*2,50,IF(N28+H28&gt;D28*1.5,75,100)))),0)</f>
        <v>0</v>
      </c>
      <c r="P28" s="45"/>
      <c r="Q28" s="42"/>
      <c r="R28" s="42"/>
      <c r="S28" s="45"/>
      <c r="T28" s="45"/>
      <c r="U28" s="42"/>
      <c r="V28" s="88">
        <v>0</v>
      </c>
      <c r="W28" s="88"/>
    </row>
    <row r="29" spans="1:23" ht="39.950000000000003" customHeight="1" x14ac:dyDescent="0.25">
      <c r="A29" s="49" t="s">
        <v>1111</v>
      </c>
      <c r="B29" s="49" t="s">
        <v>56</v>
      </c>
      <c r="C29" s="49"/>
      <c r="D29" s="32">
        <f t="shared" si="3"/>
        <v>1</v>
      </c>
      <c r="E29" s="42"/>
      <c r="F29" s="37">
        <f t="shared" si="6"/>
        <v>1</v>
      </c>
      <c r="G29" s="42"/>
      <c r="H29" s="45"/>
      <c r="I29" s="86">
        <f t="shared" si="7"/>
        <v>0</v>
      </c>
      <c r="J29" s="48"/>
      <c r="K29" s="87">
        <f t="shared" si="8"/>
        <v>0</v>
      </c>
      <c r="L29" s="42"/>
      <c r="M29" s="42"/>
      <c r="N29" s="45"/>
      <c r="O29" s="88">
        <f t="shared" si="12"/>
        <v>0</v>
      </c>
      <c r="P29" s="45"/>
      <c r="Q29" s="42"/>
      <c r="R29" s="42"/>
      <c r="S29" s="45"/>
      <c r="T29" s="45"/>
      <c r="U29" s="42"/>
      <c r="V29" s="88">
        <v>0</v>
      </c>
      <c r="W29" s="88"/>
    </row>
    <row r="30" spans="1:23" ht="39.950000000000003" customHeight="1" x14ac:dyDescent="0.25">
      <c r="A30" s="49" t="s">
        <v>1112</v>
      </c>
      <c r="B30" s="49" t="s">
        <v>58</v>
      </c>
      <c r="C30" s="49"/>
      <c r="D30" s="32">
        <f t="shared" si="3"/>
        <v>0</v>
      </c>
      <c r="E30" s="42"/>
      <c r="F30" s="37">
        <f t="shared" si="6"/>
        <v>1</v>
      </c>
      <c r="G30" s="42"/>
      <c r="H30" s="45"/>
      <c r="I30" s="86">
        <f t="shared" si="7"/>
        <v>0</v>
      </c>
      <c r="J30" s="48"/>
      <c r="K30" s="87">
        <f t="shared" si="8"/>
        <v>0</v>
      </c>
      <c r="L30" s="42"/>
      <c r="M30" s="42"/>
      <c r="N30" s="45"/>
      <c r="O30" s="88">
        <f t="shared" ref="O30:O31" si="13">IF(N30&lt;&gt;0,IF(N30+H30&gt;3*D30,0,IF(N30+H30&gt;D30*2.5,25,IF(N30+H30&gt;D30*2,50,IF(N30+H30&gt;D30*1.5,75,100)))),0)</f>
        <v>0</v>
      </c>
      <c r="P30" s="45"/>
      <c r="Q30" s="42"/>
      <c r="R30" s="42"/>
      <c r="S30" s="45"/>
      <c r="T30" s="45"/>
      <c r="U30" s="42"/>
      <c r="V30" s="88">
        <v>0</v>
      </c>
      <c r="W30" s="88"/>
    </row>
    <row r="31" spans="1:23" ht="39.950000000000003" customHeight="1" x14ac:dyDescent="0.25">
      <c r="A31" s="49" t="s">
        <v>1113</v>
      </c>
      <c r="B31" s="49" t="s">
        <v>56</v>
      </c>
      <c r="C31" s="49"/>
      <c r="D31" s="32">
        <f t="shared" si="3"/>
        <v>1</v>
      </c>
      <c r="E31" s="42"/>
      <c r="F31" s="37">
        <f t="shared" si="6"/>
        <v>1</v>
      </c>
      <c r="G31" s="42"/>
      <c r="H31" s="45"/>
      <c r="I31" s="86">
        <f t="shared" si="7"/>
        <v>0</v>
      </c>
      <c r="J31" s="48"/>
      <c r="K31" s="87">
        <f t="shared" si="8"/>
        <v>0</v>
      </c>
      <c r="L31" s="42"/>
      <c r="M31" s="42"/>
      <c r="N31" s="45"/>
      <c r="O31" s="88">
        <f t="shared" si="13"/>
        <v>0</v>
      </c>
      <c r="P31" s="45"/>
      <c r="Q31" s="42"/>
      <c r="R31" s="42"/>
      <c r="S31" s="45"/>
      <c r="T31" s="45"/>
      <c r="U31" s="42"/>
      <c r="V31" s="88">
        <v>0</v>
      </c>
      <c r="W31" s="88"/>
    </row>
    <row r="32" spans="1:23" ht="39.950000000000003" customHeight="1" x14ac:dyDescent="0.25">
      <c r="A32" s="23" t="s">
        <v>60</v>
      </c>
      <c r="B32" s="23" t="s">
        <v>53</v>
      </c>
      <c r="C32" s="23" t="s">
        <v>54</v>
      </c>
      <c r="D32" s="36">
        <f>10*100/80</f>
        <v>12.5</v>
      </c>
      <c r="E32" s="41"/>
      <c r="F32" s="28">
        <f>(AVERAGE(F33:F47)*$D$32)</f>
        <v>12.5</v>
      </c>
      <c r="G32" s="41"/>
      <c r="H32" s="44"/>
      <c r="I32" s="28">
        <f>(AVERAGE(I33:I47)*$D$32)</f>
        <v>0</v>
      </c>
      <c r="J32" s="47"/>
      <c r="K32" s="28">
        <f>(AVERAGE(K33:K47)*$D$32)</f>
        <v>0</v>
      </c>
      <c r="L32" s="41"/>
      <c r="M32" s="41"/>
      <c r="N32" s="44"/>
      <c r="O32" s="28">
        <f>AVERAGE(O33:O47)</f>
        <v>0</v>
      </c>
      <c r="P32" s="44"/>
      <c r="Q32" s="41"/>
      <c r="R32" s="41"/>
      <c r="S32" s="44"/>
      <c r="T32" s="44"/>
      <c r="U32" s="41"/>
      <c r="V32" s="28">
        <f>AVERAGE(V33:V47)</f>
        <v>0</v>
      </c>
      <c r="W32" s="28"/>
    </row>
    <row r="33" spans="1:23" ht="39.950000000000003" customHeight="1" x14ac:dyDescent="0.25">
      <c r="A33" s="49" t="s">
        <v>1114</v>
      </c>
      <c r="B33" s="49" t="s">
        <v>56</v>
      </c>
      <c r="C33" s="49" t="s">
        <v>1115</v>
      </c>
      <c r="D33" s="32">
        <f t="shared" si="3"/>
        <v>1</v>
      </c>
      <c r="E33" s="42"/>
      <c r="F33" s="37">
        <f t="shared" ref="F33:F47" si="14">IF(H33&lt;&gt;0,0,1)</f>
        <v>1</v>
      </c>
      <c r="G33" s="42"/>
      <c r="H33" s="45"/>
      <c r="I33" s="86">
        <f t="shared" ref="I33:I47" si="15">IF(H33&lt;&gt;0,IF(H33&lt;D33,1,0),0)</f>
        <v>0</v>
      </c>
      <c r="J33" s="48"/>
      <c r="K33" s="87">
        <f t="shared" ref="K33:K47" si="16">IF(J33&lt;&gt;0,IF(J33&lt;2017,1,0),0)</f>
        <v>0</v>
      </c>
      <c r="L33" s="42"/>
      <c r="M33" s="42"/>
      <c r="N33" s="45"/>
      <c r="O33" s="88">
        <f t="shared" ref="O33" si="17">IF(N33&lt;&gt;0,IF(N33+H33&gt;3*D33,0,IF(N33+H33&gt;D33*2.5,25,IF(N33+H33&gt;D33*2,50,IF(N33+H33&gt;D33*1.5,75,100)))),0)</f>
        <v>0</v>
      </c>
      <c r="P33" s="45"/>
      <c r="Q33" s="42"/>
      <c r="R33" s="42"/>
      <c r="S33" s="45"/>
      <c r="T33" s="45"/>
      <c r="U33" s="42"/>
      <c r="V33" s="88">
        <v>0</v>
      </c>
      <c r="W33" s="88"/>
    </row>
    <row r="34" spans="1:23" ht="39.950000000000003" customHeight="1" x14ac:dyDescent="0.25">
      <c r="A34" s="49" t="s">
        <v>1116</v>
      </c>
      <c r="B34" s="49" t="s">
        <v>58</v>
      </c>
      <c r="C34" s="49" t="s">
        <v>1117</v>
      </c>
      <c r="D34" s="32">
        <f t="shared" si="3"/>
        <v>0</v>
      </c>
      <c r="E34" s="42"/>
      <c r="F34" s="37">
        <f t="shared" si="14"/>
        <v>1</v>
      </c>
      <c r="G34" s="42"/>
      <c r="H34" s="45"/>
      <c r="I34" s="86">
        <f t="shared" si="15"/>
        <v>0</v>
      </c>
      <c r="J34" s="48"/>
      <c r="K34" s="87">
        <f t="shared" si="16"/>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1118</v>
      </c>
      <c r="B35" s="49" t="s">
        <v>56</v>
      </c>
      <c r="C35" s="49" t="s">
        <v>1119</v>
      </c>
      <c r="D35" s="32">
        <f t="shared" si="3"/>
        <v>1</v>
      </c>
      <c r="E35" s="42"/>
      <c r="F35" s="37">
        <f t="shared" si="14"/>
        <v>1</v>
      </c>
      <c r="G35" s="42"/>
      <c r="H35" s="45"/>
      <c r="I35" s="86">
        <f t="shared" si="15"/>
        <v>0</v>
      </c>
      <c r="J35" s="48"/>
      <c r="K35" s="87">
        <f t="shared" si="16"/>
        <v>0</v>
      </c>
      <c r="L35" s="42"/>
      <c r="M35" s="42"/>
      <c r="N35" s="45"/>
      <c r="O35" s="88">
        <f t="shared" ref="O35:O36" si="18">IF(N35&lt;&gt;0,IF(N35+H35&gt;3*D35,0,IF(N35+H35&gt;D35*2.5,25,IF(N35+H35&gt;D35*2,50,IF(N35+H35&gt;D35*1.5,75,100)))),0)</f>
        <v>0</v>
      </c>
      <c r="P35" s="45"/>
      <c r="Q35" s="42"/>
      <c r="R35" s="42"/>
      <c r="S35" s="45"/>
      <c r="T35" s="45"/>
      <c r="U35" s="42"/>
      <c r="V35" s="88">
        <v>0</v>
      </c>
      <c r="W35" s="88"/>
    </row>
    <row r="36" spans="1:23" ht="39.950000000000003" customHeight="1" x14ac:dyDescent="0.25">
      <c r="A36" s="49" t="s">
        <v>361</v>
      </c>
      <c r="B36" s="49" t="s">
        <v>58</v>
      </c>
      <c r="C36" s="49" t="s">
        <v>1120</v>
      </c>
      <c r="D36" s="32">
        <f t="shared" si="3"/>
        <v>0</v>
      </c>
      <c r="E36" s="42"/>
      <c r="F36" s="37">
        <f t="shared" si="14"/>
        <v>1</v>
      </c>
      <c r="G36" s="42"/>
      <c r="H36" s="45"/>
      <c r="I36" s="86">
        <f t="shared" si="15"/>
        <v>0</v>
      </c>
      <c r="J36" s="48"/>
      <c r="K36" s="87">
        <f t="shared" si="16"/>
        <v>0</v>
      </c>
      <c r="L36" s="42"/>
      <c r="M36" s="42"/>
      <c r="N36" s="45"/>
      <c r="O36" s="88">
        <f t="shared" si="18"/>
        <v>0</v>
      </c>
      <c r="P36" s="45"/>
      <c r="Q36" s="42"/>
      <c r="R36" s="42"/>
      <c r="S36" s="45"/>
      <c r="T36" s="45"/>
      <c r="U36" s="42"/>
      <c r="V36" s="88">
        <v>0</v>
      </c>
      <c r="W36" s="88"/>
    </row>
    <row r="37" spans="1:23" ht="39.950000000000003" customHeight="1" x14ac:dyDescent="0.25">
      <c r="A37" s="49" t="s">
        <v>1121</v>
      </c>
      <c r="B37" s="49" t="s">
        <v>56</v>
      </c>
      <c r="C37" s="49"/>
      <c r="D37" s="32">
        <f t="shared" si="3"/>
        <v>1</v>
      </c>
      <c r="E37" s="42"/>
      <c r="F37" s="37">
        <f t="shared" si="14"/>
        <v>1</v>
      </c>
      <c r="G37" s="42"/>
      <c r="H37" s="45"/>
      <c r="I37" s="86">
        <f t="shared" si="15"/>
        <v>0</v>
      </c>
      <c r="J37" s="48"/>
      <c r="K37" s="87">
        <f t="shared" si="16"/>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1004</v>
      </c>
      <c r="B38" s="49" t="s">
        <v>80</v>
      </c>
      <c r="C38" s="49" t="s">
        <v>1122</v>
      </c>
      <c r="D38" s="32">
        <f t="shared" si="3"/>
        <v>0</v>
      </c>
      <c r="E38" s="42"/>
      <c r="F38" s="37">
        <f t="shared" si="14"/>
        <v>1</v>
      </c>
      <c r="G38" s="42"/>
      <c r="H38" s="45"/>
      <c r="I38" s="86">
        <f t="shared" si="15"/>
        <v>0</v>
      </c>
      <c r="J38" s="48"/>
      <c r="K38" s="87">
        <f t="shared" si="16"/>
        <v>0</v>
      </c>
      <c r="L38" s="42"/>
      <c r="M38" s="42"/>
      <c r="N38" s="45"/>
      <c r="O38" s="88">
        <f t="shared" ref="O38:O39" si="19">IF(N38&lt;&gt;0,IF(N38+H38&gt;3*D38,0,IF(N38+H38&gt;D38*2.5,25,IF(N38+H38&gt;D38*2,50,IF(N38+H38&gt;D38*1.5,75,100)))),0)</f>
        <v>0</v>
      </c>
      <c r="P38" s="45"/>
      <c r="Q38" s="42"/>
      <c r="R38" s="42"/>
      <c r="S38" s="45"/>
      <c r="T38" s="45"/>
      <c r="U38" s="42"/>
      <c r="V38" s="88">
        <v>0</v>
      </c>
      <c r="W38" s="88"/>
    </row>
    <row r="39" spans="1:23" ht="39.950000000000003" customHeight="1" x14ac:dyDescent="0.25">
      <c r="A39" s="49" t="s">
        <v>271</v>
      </c>
      <c r="B39" s="49" t="s">
        <v>80</v>
      </c>
      <c r="C39" s="49"/>
      <c r="D39" s="32">
        <f t="shared" si="3"/>
        <v>0</v>
      </c>
      <c r="E39" s="42"/>
      <c r="F39" s="37">
        <f t="shared" si="14"/>
        <v>1</v>
      </c>
      <c r="G39" s="42"/>
      <c r="H39" s="45"/>
      <c r="I39" s="86">
        <f t="shared" si="15"/>
        <v>0</v>
      </c>
      <c r="J39" s="48"/>
      <c r="K39" s="87">
        <f t="shared" si="16"/>
        <v>0</v>
      </c>
      <c r="L39" s="42"/>
      <c r="M39" s="42"/>
      <c r="N39" s="45"/>
      <c r="O39" s="88">
        <f t="shared" si="19"/>
        <v>0</v>
      </c>
      <c r="P39" s="45"/>
      <c r="Q39" s="42"/>
      <c r="R39" s="42"/>
      <c r="S39" s="45"/>
      <c r="T39" s="45"/>
      <c r="U39" s="42"/>
      <c r="V39" s="88">
        <v>0</v>
      </c>
      <c r="W39" s="88"/>
    </row>
    <row r="40" spans="1:23" ht="39.950000000000003" customHeight="1" x14ac:dyDescent="0.25">
      <c r="A40" s="49" t="s">
        <v>1123</v>
      </c>
      <c r="B40" s="49" t="s">
        <v>58</v>
      </c>
      <c r="C40" s="49" t="s">
        <v>1124</v>
      </c>
      <c r="D40" s="32">
        <f t="shared" si="3"/>
        <v>0</v>
      </c>
      <c r="E40" s="42"/>
      <c r="F40" s="37">
        <f t="shared" si="14"/>
        <v>1</v>
      </c>
      <c r="G40" s="42"/>
      <c r="H40" s="45"/>
      <c r="I40" s="86">
        <f t="shared" si="15"/>
        <v>0</v>
      </c>
      <c r="J40" s="48"/>
      <c r="K40" s="87">
        <f t="shared" si="16"/>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1125</v>
      </c>
      <c r="B41" s="49" t="s">
        <v>58</v>
      </c>
      <c r="C41" s="49" t="s">
        <v>1126</v>
      </c>
      <c r="D41" s="32">
        <f t="shared" si="3"/>
        <v>0</v>
      </c>
      <c r="E41" s="42"/>
      <c r="F41" s="37">
        <f t="shared" si="14"/>
        <v>1</v>
      </c>
      <c r="G41" s="42"/>
      <c r="H41" s="45"/>
      <c r="I41" s="86">
        <f t="shared" si="15"/>
        <v>0</v>
      </c>
      <c r="J41" s="48"/>
      <c r="K41" s="87">
        <f t="shared" si="16"/>
        <v>0</v>
      </c>
      <c r="L41" s="42"/>
      <c r="M41" s="42"/>
      <c r="N41" s="45"/>
      <c r="O41" s="88">
        <f t="shared" ref="O41:O42" si="20">IF(N41&lt;&gt;0,IF(N41+H41&gt;3*D41,0,IF(N41+H41&gt;D41*2.5,25,IF(N41+H41&gt;D41*2,50,IF(N41+H41&gt;D41*1.5,75,100)))),0)</f>
        <v>0</v>
      </c>
      <c r="P41" s="45"/>
      <c r="Q41" s="42"/>
      <c r="R41" s="42"/>
      <c r="S41" s="45"/>
      <c r="T41" s="45"/>
      <c r="U41" s="42"/>
      <c r="V41" s="88">
        <v>0</v>
      </c>
      <c r="W41" s="88"/>
    </row>
    <row r="42" spans="1:23" ht="39.950000000000003" customHeight="1" x14ac:dyDescent="0.25">
      <c r="A42" s="49" t="s">
        <v>1127</v>
      </c>
      <c r="B42" s="49" t="s">
        <v>58</v>
      </c>
      <c r="C42" s="49"/>
      <c r="D42" s="32">
        <f t="shared" si="3"/>
        <v>0</v>
      </c>
      <c r="E42" s="42"/>
      <c r="F42" s="37">
        <f t="shared" si="14"/>
        <v>1</v>
      </c>
      <c r="G42" s="42"/>
      <c r="H42" s="45"/>
      <c r="I42" s="86">
        <f t="shared" si="15"/>
        <v>0</v>
      </c>
      <c r="J42" s="48"/>
      <c r="K42" s="87">
        <f t="shared" si="16"/>
        <v>0</v>
      </c>
      <c r="L42" s="42"/>
      <c r="M42" s="42"/>
      <c r="N42" s="45"/>
      <c r="O42" s="88">
        <f t="shared" si="20"/>
        <v>0</v>
      </c>
      <c r="P42" s="45"/>
      <c r="Q42" s="42"/>
      <c r="R42" s="42"/>
      <c r="S42" s="45"/>
      <c r="T42" s="45"/>
      <c r="U42" s="42"/>
      <c r="V42" s="88">
        <v>0</v>
      </c>
      <c r="W42" s="88"/>
    </row>
    <row r="43" spans="1:23" ht="39.950000000000003" customHeight="1" x14ac:dyDescent="0.25">
      <c r="A43" s="49" t="s">
        <v>1059</v>
      </c>
      <c r="B43" s="49" t="s">
        <v>80</v>
      </c>
      <c r="C43" s="49"/>
      <c r="D43" s="32">
        <f t="shared" si="3"/>
        <v>0</v>
      </c>
      <c r="E43" s="42"/>
      <c r="F43" s="37">
        <f t="shared" si="14"/>
        <v>1</v>
      </c>
      <c r="G43" s="42"/>
      <c r="H43" s="45"/>
      <c r="I43" s="86">
        <f t="shared" si="15"/>
        <v>0</v>
      </c>
      <c r="J43" s="48"/>
      <c r="K43" s="87">
        <f t="shared" si="16"/>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1128</v>
      </c>
      <c r="B44" s="49" t="s">
        <v>80</v>
      </c>
      <c r="C44" s="49"/>
      <c r="D44" s="32">
        <f t="shared" si="3"/>
        <v>0</v>
      </c>
      <c r="E44" s="42"/>
      <c r="F44" s="37">
        <f t="shared" si="14"/>
        <v>1</v>
      </c>
      <c r="G44" s="42"/>
      <c r="H44" s="45"/>
      <c r="I44" s="86">
        <f t="shared" si="15"/>
        <v>0</v>
      </c>
      <c r="J44" s="48"/>
      <c r="K44" s="87">
        <f t="shared" si="16"/>
        <v>0</v>
      </c>
      <c r="L44" s="42"/>
      <c r="M44" s="42"/>
      <c r="N44" s="45"/>
      <c r="O44" s="88">
        <f t="shared" ref="O44:O45" si="21">IF(N44&lt;&gt;0,IF(N44+H44&gt;3*D44,0,IF(N44+H44&gt;D44*2.5,25,IF(N44+H44&gt;D44*2,50,IF(N44+H44&gt;D44*1.5,75,100)))),0)</f>
        <v>0</v>
      </c>
      <c r="P44" s="45"/>
      <c r="Q44" s="42"/>
      <c r="R44" s="42"/>
      <c r="S44" s="45"/>
      <c r="T44" s="45"/>
      <c r="U44" s="42"/>
      <c r="V44" s="88">
        <v>0</v>
      </c>
      <c r="W44" s="88"/>
    </row>
    <row r="45" spans="1:23" ht="39.950000000000003" customHeight="1" x14ac:dyDescent="0.25">
      <c r="A45" s="49" t="s">
        <v>1129</v>
      </c>
      <c r="B45" s="49" t="s">
        <v>56</v>
      </c>
      <c r="C45" s="49"/>
      <c r="D45" s="32">
        <f t="shared" si="3"/>
        <v>1</v>
      </c>
      <c r="E45" s="42"/>
      <c r="F45" s="37">
        <f t="shared" si="14"/>
        <v>1</v>
      </c>
      <c r="G45" s="42"/>
      <c r="H45" s="45"/>
      <c r="I45" s="86">
        <f t="shared" si="15"/>
        <v>0</v>
      </c>
      <c r="J45" s="48"/>
      <c r="K45" s="87">
        <f t="shared" si="16"/>
        <v>0</v>
      </c>
      <c r="L45" s="42"/>
      <c r="M45" s="42"/>
      <c r="N45" s="45"/>
      <c r="O45" s="88">
        <f t="shared" si="21"/>
        <v>0</v>
      </c>
      <c r="P45" s="45"/>
      <c r="Q45" s="42"/>
      <c r="R45" s="42"/>
      <c r="S45" s="45"/>
      <c r="T45" s="45"/>
      <c r="U45" s="42"/>
      <c r="V45" s="88">
        <v>0</v>
      </c>
      <c r="W45" s="88"/>
    </row>
    <row r="46" spans="1:23" ht="39.950000000000003" customHeight="1" x14ac:dyDescent="0.25">
      <c r="A46" s="49" t="s">
        <v>1130</v>
      </c>
      <c r="B46" s="49" t="s">
        <v>56</v>
      </c>
      <c r="C46" s="49"/>
      <c r="D46" s="32">
        <f t="shared" si="3"/>
        <v>1</v>
      </c>
      <c r="E46" s="42"/>
      <c r="F46" s="37">
        <f t="shared" si="14"/>
        <v>1</v>
      </c>
      <c r="G46" s="42"/>
      <c r="H46" s="45"/>
      <c r="I46" s="86">
        <f t="shared" si="15"/>
        <v>0</v>
      </c>
      <c r="J46" s="48"/>
      <c r="K46" s="87">
        <f t="shared" si="16"/>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1131</v>
      </c>
      <c r="B47" s="49" t="s">
        <v>56</v>
      </c>
      <c r="C47" s="49"/>
      <c r="D47" s="32">
        <f t="shared" si="3"/>
        <v>1</v>
      </c>
      <c r="E47" s="42"/>
      <c r="F47" s="37">
        <f t="shared" si="14"/>
        <v>1</v>
      </c>
      <c r="G47" s="42"/>
      <c r="H47" s="45"/>
      <c r="I47" s="86">
        <f t="shared" si="15"/>
        <v>0</v>
      </c>
      <c r="J47" s="48"/>
      <c r="K47" s="87">
        <f t="shared" si="16"/>
        <v>0</v>
      </c>
      <c r="L47" s="42"/>
      <c r="M47" s="42"/>
      <c r="N47" s="45"/>
      <c r="O47" s="88">
        <f t="shared" ref="O47" si="22">IF(N47&lt;&gt;0,IF(N47+H47&gt;3*D47,0,IF(N47+H47&gt;D47*2.5,25,IF(N47+H47&gt;D47*2,50,IF(N47+H47&gt;D47*1.5,75,100)))),0)</f>
        <v>0</v>
      </c>
      <c r="P47" s="45"/>
      <c r="Q47" s="42"/>
      <c r="R47" s="42"/>
      <c r="S47" s="45"/>
      <c r="T47" s="45"/>
      <c r="U47" s="42"/>
      <c r="V47" s="88">
        <v>0</v>
      </c>
      <c r="W47" s="88"/>
    </row>
    <row r="48" spans="1:23" ht="39.950000000000003" customHeight="1" x14ac:dyDescent="0.25">
      <c r="A48" s="23" t="s">
        <v>64</v>
      </c>
      <c r="B48" s="23" t="s">
        <v>53</v>
      </c>
      <c r="C48" s="23" t="s">
        <v>54</v>
      </c>
      <c r="D48" s="36">
        <f>15*100/80</f>
        <v>18.75</v>
      </c>
      <c r="E48" s="41"/>
      <c r="F48" s="28">
        <f>(AVERAGE(F49:F49)*$D$48)</f>
        <v>18.75</v>
      </c>
      <c r="G48" s="41"/>
      <c r="H48" s="44"/>
      <c r="I48" s="28">
        <f>(AVERAGE(I49:I49)*$D$48)</f>
        <v>0</v>
      </c>
      <c r="J48" s="47"/>
      <c r="K48" s="28">
        <f>(AVERAGE(K49:K49)*$D$48)</f>
        <v>0</v>
      </c>
      <c r="L48" s="41"/>
      <c r="M48" s="41"/>
      <c r="N48" s="44"/>
      <c r="O48" s="28">
        <f>AVERAGE(O49:O49)</f>
        <v>0</v>
      </c>
      <c r="P48" s="44"/>
      <c r="Q48" s="41"/>
      <c r="R48" s="41"/>
      <c r="S48" s="44"/>
      <c r="T48" s="44"/>
      <c r="U48" s="41"/>
      <c r="V48" s="28">
        <f>AVERAGE(V49:V49)</f>
        <v>0</v>
      </c>
      <c r="W48" s="28"/>
    </row>
    <row r="49" spans="1:23" ht="39.950000000000003" customHeight="1" x14ac:dyDescent="0.25">
      <c r="A49" s="49" t="s">
        <v>776</v>
      </c>
      <c r="B49" s="49" t="s">
        <v>56</v>
      </c>
      <c r="C49" s="50"/>
      <c r="D49" s="32">
        <f t="shared" si="3"/>
        <v>1</v>
      </c>
      <c r="E49" s="42"/>
      <c r="F49" s="37">
        <f>IF(H49&lt;&gt;0,0,1)</f>
        <v>1</v>
      </c>
      <c r="G49" s="42"/>
      <c r="H49" s="45"/>
      <c r="I49" s="86">
        <f>IF(H49&lt;&gt;0,IF(H49&lt;D49,1,0),0)</f>
        <v>0</v>
      </c>
      <c r="J49" s="48"/>
      <c r="K49" s="87">
        <f t="shared" ref="K49" si="23">IF(J49&lt;&gt;0,IF(J49&lt;2017,1,0),0)</f>
        <v>0</v>
      </c>
      <c r="L49" s="42"/>
      <c r="M49" s="42"/>
      <c r="N49" s="45"/>
      <c r="O49" s="88">
        <f t="shared" ref="O49" si="24">IF(N49&lt;&gt;0,IF(N49+H49&gt;3*D49,0,IF(N49+H49&gt;D49*2.5,25,IF(N49+H49&gt;D49*2,50,IF(N49+H49&gt;D49*1.5,75,100)))),0)</f>
        <v>0</v>
      </c>
      <c r="P49" s="45"/>
      <c r="Q49" s="42"/>
      <c r="R49" s="42"/>
      <c r="S49" s="45"/>
      <c r="T49" s="45"/>
      <c r="U49" s="42"/>
      <c r="V49" s="88">
        <v>0</v>
      </c>
      <c r="W49" s="88"/>
    </row>
    <row r="50" spans="1:23" x14ac:dyDescent="0.25">
      <c r="E50" s="93"/>
      <c r="G50" s="93"/>
      <c r="H50" s="94"/>
      <c r="J50" s="95"/>
      <c r="L50" s="93"/>
      <c r="M50" s="93"/>
      <c r="N50" s="94"/>
      <c r="P50" s="94"/>
      <c r="Q50" s="93"/>
      <c r="R50" s="93"/>
      <c r="S50" s="94"/>
      <c r="T50" s="94"/>
      <c r="U50" s="93"/>
    </row>
  </sheetData>
  <sheetProtection algorithmName="SHA-512" hashValue="W1GULE0GfRE06uxEwG+GpthiKJDB50MNlY904clgAEwdy8TLeCU33FOsGGLZ1Cog9ZqI+l7QlGzDSUonmXO17w==" saltValue="Dz9TEWShEJRGiQDb0C6pB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557BD2-426C-4040-9B93-DA2DAD20393B}">
          <x14:formula1>
            <xm:f>lista!$A$2:$A$6</xm:f>
          </x14:formula1>
          <xm:sqref>V49 V11:V16 V18:V31 V33:V47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463C-A5B2-4195-9961-A6CCB7D157D5}">
  <dimension ref="A1:W68"/>
  <sheetViews>
    <sheetView showGridLines="0" zoomScaleNormal="100" zoomScaleSheetLayoutView="100" workbookViewId="0">
      <pane ySplit="8" topLeftCell="A9" activePane="bottomLeft" state="frozen"/>
      <selection pane="bottomLeft" activeCell="E11" sqref="E11:E67"/>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1132</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SUM(P9:P67)</f>
        <v>0</v>
      </c>
      <c r="S6" s="75"/>
      <c r="T6" s="78">
        <f>SUM(T9:T67)</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1132</v>
      </c>
      <c r="B9" s="133"/>
      <c r="C9" s="133"/>
      <c r="D9" s="39">
        <f>+D10+D29+D39+D61</f>
        <v>100</v>
      </c>
      <c r="E9" s="40"/>
      <c r="F9" s="27">
        <f>+F10+F29+F39+F61</f>
        <v>100</v>
      </c>
      <c r="G9" s="40"/>
      <c r="H9" s="43"/>
      <c r="I9" s="27">
        <f>+I10+I29+I39+I61</f>
        <v>0</v>
      </c>
      <c r="J9" s="46"/>
      <c r="K9" s="27">
        <f>+K10+K29+K39+K61</f>
        <v>0</v>
      </c>
      <c r="L9" s="40"/>
      <c r="M9" s="40"/>
      <c r="N9" s="43"/>
      <c r="O9" s="27">
        <f>AVERAGE(O10,O29,O39,O61)</f>
        <v>0</v>
      </c>
      <c r="P9" s="43"/>
      <c r="Q9" s="40"/>
      <c r="R9" s="40"/>
      <c r="S9" s="43"/>
      <c r="T9" s="43"/>
      <c r="U9" s="40"/>
      <c r="V9" s="27">
        <f>AVERAGE(V10,V29,V39,V61)</f>
        <v>0</v>
      </c>
      <c r="W9" s="27"/>
    </row>
    <row r="10" spans="1:23" ht="39.950000000000003" customHeight="1" x14ac:dyDescent="0.25">
      <c r="A10" s="23" t="s">
        <v>52</v>
      </c>
      <c r="B10" s="23" t="s">
        <v>53</v>
      </c>
      <c r="C10" s="23" t="s">
        <v>54</v>
      </c>
      <c r="D10" s="36">
        <f>40*100/80</f>
        <v>50</v>
      </c>
      <c r="E10" s="41"/>
      <c r="F10" s="28">
        <f>(AVERAGE(F11:F28)*$D$10)</f>
        <v>50</v>
      </c>
      <c r="G10" s="41"/>
      <c r="H10" s="44"/>
      <c r="I10" s="28">
        <f>(AVERAGE(I11:I28)*$D$10)</f>
        <v>0</v>
      </c>
      <c r="J10" s="47"/>
      <c r="K10" s="28">
        <f>(AVERAGE(K11:K28)*$D$10)</f>
        <v>0</v>
      </c>
      <c r="L10" s="41"/>
      <c r="M10" s="41"/>
      <c r="N10" s="44"/>
      <c r="O10" s="28">
        <f>AVERAGE(O11:O28)</f>
        <v>0</v>
      </c>
      <c r="P10" s="44"/>
      <c r="Q10" s="41"/>
      <c r="R10" s="41"/>
      <c r="S10" s="44"/>
      <c r="T10" s="44"/>
      <c r="U10" s="41"/>
      <c r="V10" s="28">
        <f>AVERAGE(V11:V28)</f>
        <v>0</v>
      </c>
      <c r="W10" s="28"/>
    </row>
    <row r="11" spans="1:23" ht="39.950000000000003" customHeight="1" x14ac:dyDescent="0.25">
      <c r="A11" s="49" t="s">
        <v>1133</v>
      </c>
      <c r="B11" s="49" t="s">
        <v>58</v>
      </c>
      <c r="C11" s="49" t="s">
        <v>1094</v>
      </c>
      <c r="D11" s="32">
        <f>IF(B11="I",$F$2,IF(B11="G/2",$F$2/2,IF(B11="G/5",$F$2/5,IF(B11="G/10",$F$2/10,1))))</f>
        <v>0</v>
      </c>
      <c r="E11" s="42"/>
      <c r="F11" s="37">
        <f t="shared" ref="F11:F28" si="0">IF(H11&lt;&gt;0,0,1)</f>
        <v>1</v>
      </c>
      <c r="G11" s="42"/>
      <c r="H11" s="45"/>
      <c r="I11" s="86">
        <f t="shared" ref="I11:I28" si="1">IF(H11&lt;&gt;0,IF(H11&lt;D11,1,0),0)</f>
        <v>0</v>
      </c>
      <c r="J11" s="48"/>
      <c r="K11" s="87">
        <f t="shared" ref="K11:K28"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1134</v>
      </c>
      <c r="B12" s="49" t="s">
        <v>56</v>
      </c>
      <c r="C12" s="49"/>
      <c r="D12" s="32">
        <f t="shared" ref="D12:D13" si="3">IF(B12="I",$F$2,IF(B12="G/2",$F$2/2,IF(B12="G/5",$F$2/5,IF(B12="G/10",$F$2/10,1))))</f>
        <v>1</v>
      </c>
      <c r="E12" s="42"/>
      <c r="F12" s="37">
        <f t="shared" ref="F12:F21" si="4">IF(H12&lt;&gt;0,0,1)</f>
        <v>1</v>
      </c>
      <c r="G12" s="42"/>
      <c r="H12" s="45"/>
      <c r="I12" s="86">
        <f t="shared" ref="I12:I21" si="5">IF(H12&lt;&gt;0,IF(H12&lt;D12,1,0),0)</f>
        <v>0</v>
      </c>
      <c r="J12" s="48"/>
      <c r="K12" s="87">
        <f t="shared" si="2"/>
        <v>0</v>
      </c>
      <c r="L12" s="42"/>
      <c r="M12" s="42"/>
      <c r="N12" s="45"/>
      <c r="O12" s="88">
        <f t="shared" ref="O12:O13" si="6">IF(N12&lt;&gt;0,IF(N12+H12&gt;3*D12,0,IF(N12+H12&gt;D12*2.5,25,IF(N12+H12&gt;D12*2,50,IF(N12+H12&gt;D12*1.5,75,100)))),0)</f>
        <v>0</v>
      </c>
      <c r="P12" s="45"/>
      <c r="Q12" s="42"/>
      <c r="R12" s="42"/>
      <c r="S12" s="45"/>
      <c r="T12" s="45"/>
      <c r="U12" s="42"/>
      <c r="V12" s="88">
        <v>0</v>
      </c>
      <c r="W12" s="88"/>
    </row>
    <row r="13" spans="1:23" ht="39.950000000000003" customHeight="1" x14ac:dyDescent="0.25">
      <c r="A13" s="49" t="s">
        <v>1135</v>
      </c>
      <c r="B13" s="49" t="s">
        <v>56</v>
      </c>
      <c r="C13" s="49" t="s">
        <v>1136</v>
      </c>
      <c r="D13" s="32">
        <f t="shared" si="3"/>
        <v>1</v>
      </c>
      <c r="E13" s="42"/>
      <c r="F13" s="37">
        <f t="shared" si="4"/>
        <v>1</v>
      </c>
      <c r="G13" s="42"/>
      <c r="H13" s="45"/>
      <c r="I13" s="86">
        <f t="shared" si="5"/>
        <v>0</v>
      </c>
      <c r="J13" s="48"/>
      <c r="K13" s="87">
        <f t="shared" si="2"/>
        <v>0</v>
      </c>
      <c r="L13" s="42"/>
      <c r="M13" s="42"/>
      <c r="N13" s="45"/>
      <c r="O13" s="88">
        <f t="shared" si="6"/>
        <v>0</v>
      </c>
      <c r="P13" s="45"/>
      <c r="Q13" s="42"/>
      <c r="R13" s="42"/>
      <c r="S13" s="45"/>
      <c r="T13" s="45"/>
      <c r="U13" s="42"/>
      <c r="V13" s="88">
        <v>0</v>
      </c>
      <c r="W13" s="88"/>
    </row>
    <row r="14" spans="1:23" ht="39.950000000000003" customHeight="1" x14ac:dyDescent="0.25">
      <c r="A14" s="49" t="s">
        <v>1137</v>
      </c>
      <c r="B14" s="49" t="s">
        <v>56</v>
      </c>
      <c r="C14" s="49"/>
      <c r="D14" s="32">
        <f>IF(B14="I",$F$2,IF(B14="G/2",$F$2/2,IF(B14="G/5",$F$2/5,IF(B14="G/10",$F$2/10,1))))</f>
        <v>1</v>
      </c>
      <c r="E14" s="42"/>
      <c r="F14" s="37">
        <f t="shared" si="4"/>
        <v>1</v>
      </c>
      <c r="G14" s="42"/>
      <c r="H14" s="45"/>
      <c r="I14" s="86">
        <f t="shared" si="5"/>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1138</v>
      </c>
      <c r="B15" s="49" t="s">
        <v>56</v>
      </c>
      <c r="C15" s="49"/>
      <c r="D15" s="32">
        <f t="shared" ref="D15:D20" si="7">IF(B15="I",$F$2,IF(B15="G/2",$F$2/2,IF(B15="G/5",$F$2/5,IF(B15="G/10",$F$2/10,1))))</f>
        <v>1</v>
      </c>
      <c r="E15" s="42"/>
      <c r="F15" s="37">
        <f t="shared" si="4"/>
        <v>1</v>
      </c>
      <c r="G15" s="42"/>
      <c r="H15" s="45"/>
      <c r="I15" s="86">
        <f t="shared" si="5"/>
        <v>0</v>
      </c>
      <c r="J15" s="48"/>
      <c r="K15" s="87">
        <f t="shared" si="2"/>
        <v>0</v>
      </c>
      <c r="L15" s="42"/>
      <c r="M15" s="42"/>
      <c r="N15" s="45"/>
      <c r="O15" s="88">
        <f t="shared" ref="O15:O20" si="8">IF(N15&lt;&gt;0,IF(N15+H15&gt;3*D15,0,IF(N15+H15&gt;D15*2.5,25,IF(N15+H15&gt;D15*2,50,IF(N15+H15&gt;D15*1.5,75,100)))),0)</f>
        <v>0</v>
      </c>
      <c r="P15" s="45"/>
      <c r="Q15" s="42"/>
      <c r="R15" s="42"/>
      <c r="S15" s="45"/>
      <c r="T15" s="45"/>
      <c r="U15" s="42"/>
      <c r="V15" s="88">
        <v>0</v>
      </c>
      <c r="W15" s="88"/>
    </row>
    <row r="16" spans="1:23" ht="39.950000000000003" customHeight="1" x14ac:dyDescent="0.25">
      <c r="A16" s="49" t="s">
        <v>1139</v>
      </c>
      <c r="B16" s="49" t="s">
        <v>56</v>
      </c>
      <c r="C16" s="49"/>
      <c r="D16" s="32">
        <f t="shared" si="7"/>
        <v>1</v>
      </c>
      <c r="E16" s="42"/>
      <c r="F16" s="37">
        <f t="shared" ref="F16:F19" si="9">IF(H16&lt;&gt;0,0,1)</f>
        <v>1</v>
      </c>
      <c r="G16" s="42"/>
      <c r="H16" s="45"/>
      <c r="I16" s="86">
        <f t="shared" ref="I16:I19" si="10">IF(H16&lt;&gt;0,IF(H16&lt;D16,1,0),0)</f>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1140</v>
      </c>
      <c r="B17" s="49" t="s">
        <v>56</v>
      </c>
      <c r="C17" s="49"/>
      <c r="D17" s="32">
        <f t="shared" si="7"/>
        <v>1</v>
      </c>
      <c r="E17" s="42"/>
      <c r="F17" s="37">
        <f t="shared" si="9"/>
        <v>1</v>
      </c>
      <c r="G17" s="42"/>
      <c r="H17" s="45"/>
      <c r="I17" s="86">
        <f t="shared" si="10"/>
        <v>0</v>
      </c>
      <c r="J17" s="48"/>
      <c r="K17" s="87">
        <f t="shared" si="2"/>
        <v>0</v>
      </c>
      <c r="L17" s="42"/>
      <c r="M17" s="42"/>
      <c r="N17" s="45"/>
      <c r="O17" s="88">
        <f t="shared" si="8"/>
        <v>0</v>
      </c>
      <c r="P17" s="45"/>
      <c r="Q17" s="42"/>
      <c r="R17" s="42"/>
      <c r="S17" s="45"/>
      <c r="T17" s="45"/>
      <c r="U17" s="42"/>
      <c r="V17" s="88">
        <v>0</v>
      </c>
      <c r="W17" s="88"/>
    </row>
    <row r="18" spans="1:23" ht="39.950000000000003" customHeight="1" x14ac:dyDescent="0.25">
      <c r="A18" s="49" t="s">
        <v>1141</v>
      </c>
      <c r="B18" s="49" t="s">
        <v>56</v>
      </c>
      <c r="C18" s="49"/>
      <c r="D18" s="32">
        <f>IF(B18="I",$F$2,IF(B18="G/2",$F$2/2,IF(B18="G/5",$F$2/5,IF(B18="G/10",$F$2/10,1))))</f>
        <v>1</v>
      </c>
      <c r="E18" s="42"/>
      <c r="F18" s="37">
        <f t="shared" si="9"/>
        <v>1</v>
      </c>
      <c r="G18" s="42"/>
      <c r="H18" s="45"/>
      <c r="I18" s="86">
        <f t="shared" si="10"/>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1142</v>
      </c>
      <c r="B19" s="49" t="s">
        <v>56</v>
      </c>
      <c r="C19" s="49"/>
      <c r="D19" s="32">
        <f t="shared" ref="D19" si="11">IF(B19="I",$F$2,IF(B19="G/2",$F$2/2,IF(B19="G/5",$F$2/5,IF(B19="G/10",$F$2/10,1))))</f>
        <v>1</v>
      </c>
      <c r="E19" s="42"/>
      <c r="F19" s="37">
        <f t="shared" si="9"/>
        <v>1</v>
      </c>
      <c r="G19" s="42"/>
      <c r="H19" s="45"/>
      <c r="I19" s="86">
        <f t="shared" si="10"/>
        <v>0</v>
      </c>
      <c r="J19" s="48"/>
      <c r="K19" s="87">
        <f t="shared" si="2"/>
        <v>0</v>
      </c>
      <c r="L19" s="42"/>
      <c r="M19" s="42"/>
      <c r="N19" s="45"/>
      <c r="O19" s="88">
        <f t="shared" ref="O19" si="12">IF(N19&lt;&gt;0,IF(N19+H19&gt;3*D19,0,IF(N19+H19&gt;D19*2.5,25,IF(N19+H19&gt;D19*2,50,IF(N19+H19&gt;D19*1.5,75,100)))),0)</f>
        <v>0</v>
      </c>
      <c r="P19" s="45"/>
      <c r="Q19" s="42"/>
      <c r="R19" s="42"/>
      <c r="S19" s="45"/>
      <c r="T19" s="45"/>
      <c r="U19" s="42"/>
      <c r="V19" s="88">
        <v>0</v>
      </c>
      <c r="W19" s="88"/>
    </row>
    <row r="20" spans="1:23" ht="39.950000000000003" customHeight="1" x14ac:dyDescent="0.25">
      <c r="A20" s="49" t="s">
        <v>1143</v>
      </c>
      <c r="B20" s="49" t="s">
        <v>56</v>
      </c>
      <c r="C20" s="49"/>
      <c r="D20" s="32">
        <f t="shared" si="7"/>
        <v>1</v>
      </c>
      <c r="E20" s="42"/>
      <c r="F20" s="37">
        <f t="shared" si="4"/>
        <v>1</v>
      </c>
      <c r="G20" s="42"/>
      <c r="H20" s="45"/>
      <c r="I20" s="86">
        <f t="shared" si="5"/>
        <v>0</v>
      </c>
      <c r="J20" s="48"/>
      <c r="K20" s="87">
        <f t="shared" si="2"/>
        <v>0</v>
      </c>
      <c r="L20" s="42"/>
      <c r="M20" s="42"/>
      <c r="N20" s="45"/>
      <c r="O20" s="88">
        <f t="shared" si="8"/>
        <v>0</v>
      </c>
      <c r="P20" s="45"/>
      <c r="Q20" s="42"/>
      <c r="R20" s="42"/>
      <c r="S20" s="45"/>
      <c r="T20" s="45"/>
      <c r="U20" s="42"/>
      <c r="V20" s="88">
        <v>0</v>
      </c>
      <c r="W20" s="88"/>
    </row>
    <row r="21" spans="1:23" ht="39.950000000000003" customHeight="1" x14ac:dyDescent="0.25">
      <c r="A21" s="49" t="s">
        <v>1144</v>
      </c>
      <c r="B21" s="49" t="s">
        <v>56</v>
      </c>
      <c r="C21" s="49"/>
      <c r="D21" s="32">
        <f>IF(B21="I",$F$2,IF(B21="G/2",$F$2/2,IF(B21="G/5",$F$2/5,IF(B21="G/10",$F$2/10,1))))</f>
        <v>1</v>
      </c>
      <c r="E21" s="42"/>
      <c r="F21" s="37">
        <f t="shared" si="4"/>
        <v>1</v>
      </c>
      <c r="G21" s="42"/>
      <c r="H21" s="45"/>
      <c r="I21" s="86">
        <f t="shared" si="5"/>
        <v>0</v>
      </c>
      <c r="J21" s="48"/>
      <c r="K21" s="87">
        <f t="shared" si="2"/>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1145</v>
      </c>
      <c r="B22" s="49" t="s">
        <v>56</v>
      </c>
      <c r="C22" s="49"/>
      <c r="D22" s="32">
        <f t="shared" ref="D22:D67" si="13">IF(B22="I",$F$2,IF(B22="G/2",$F$2/2,IF(B22="G/5",$F$2/5,IF(B22="G/10",$F$2/10,1))))</f>
        <v>1</v>
      </c>
      <c r="E22" s="42"/>
      <c r="F22" s="37">
        <f t="shared" si="0"/>
        <v>1</v>
      </c>
      <c r="G22" s="42"/>
      <c r="H22" s="45"/>
      <c r="I22" s="86">
        <f t="shared" si="1"/>
        <v>0</v>
      </c>
      <c r="J22" s="48"/>
      <c r="K22" s="87">
        <f t="shared" si="2"/>
        <v>0</v>
      </c>
      <c r="L22" s="42"/>
      <c r="M22" s="42"/>
      <c r="N22" s="45"/>
      <c r="O22" s="88">
        <f t="shared" ref="O22:O23" si="14">IF(N22&lt;&gt;0,IF(N22+H22&gt;3*D22,0,IF(N22+H22&gt;D22*2.5,25,IF(N22+H22&gt;D22*2,50,IF(N22+H22&gt;D22*1.5,75,100)))),0)</f>
        <v>0</v>
      </c>
      <c r="P22" s="45"/>
      <c r="Q22" s="42"/>
      <c r="R22" s="42"/>
      <c r="S22" s="45"/>
      <c r="T22" s="45"/>
      <c r="U22" s="42"/>
      <c r="V22" s="88">
        <v>0</v>
      </c>
      <c r="W22" s="88"/>
    </row>
    <row r="23" spans="1:23" ht="39.950000000000003" customHeight="1" x14ac:dyDescent="0.25">
      <c r="A23" s="49" t="s">
        <v>1146</v>
      </c>
      <c r="B23" s="49" t="s">
        <v>56</v>
      </c>
      <c r="C23" s="49"/>
      <c r="D23" s="32">
        <f t="shared" si="13"/>
        <v>1</v>
      </c>
      <c r="E23" s="42"/>
      <c r="F23" s="37">
        <f t="shared" si="0"/>
        <v>1</v>
      </c>
      <c r="G23" s="42"/>
      <c r="H23" s="45"/>
      <c r="I23" s="86">
        <f t="shared" si="1"/>
        <v>0</v>
      </c>
      <c r="J23" s="48"/>
      <c r="K23" s="87">
        <f t="shared" si="2"/>
        <v>0</v>
      </c>
      <c r="L23" s="42"/>
      <c r="M23" s="42"/>
      <c r="N23" s="45"/>
      <c r="O23" s="88">
        <f t="shared" si="14"/>
        <v>0</v>
      </c>
      <c r="P23" s="45"/>
      <c r="Q23" s="42"/>
      <c r="R23" s="42"/>
      <c r="S23" s="45"/>
      <c r="T23" s="45"/>
      <c r="U23" s="42"/>
      <c r="V23" s="88">
        <v>0</v>
      </c>
      <c r="W23" s="88"/>
    </row>
    <row r="24" spans="1:23" ht="39.950000000000003" customHeight="1" x14ac:dyDescent="0.25">
      <c r="A24" s="49" t="s">
        <v>1147</v>
      </c>
      <c r="B24" s="49" t="s">
        <v>56</v>
      </c>
      <c r="C24" s="49"/>
      <c r="D24" s="32">
        <f>IF(B24="I",$F$2,IF(B24="G/2",$F$2/2,IF(B24="G/5",$F$2/5,IF(B24="G/10",$F$2/10,1))))</f>
        <v>1</v>
      </c>
      <c r="E24" s="42"/>
      <c r="F24" s="37">
        <f t="shared" si="0"/>
        <v>1</v>
      </c>
      <c r="G24" s="42"/>
      <c r="H24" s="45"/>
      <c r="I24" s="86">
        <f t="shared" si="1"/>
        <v>0</v>
      </c>
      <c r="J24" s="48"/>
      <c r="K24" s="87">
        <f t="shared" si="2"/>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1148</v>
      </c>
      <c r="B25" s="49" t="s">
        <v>56</v>
      </c>
      <c r="C25" s="49"/>
      <c r="D25" s="32">
        <f t="shared" si="13"/>
        <v>1</v>
      </c>
      <c r="E25" s="42"/>
      <c r="F25" s="37">
        <f t="shared" si="0"/>
        <v>1</v>
      </c>
      <c r="G25" s="42"/>
      <c r="H25" s="45"/>
      <c r="I25" s="86">
        <f t="shared" si="1"/>
        <v>0</v>
      </c>
      <c r="J25" s="48"/>
      <c r="K25" s="87">
        <f t="shared" si="2"/>
        <v>0</v>
      </c>
      <c r="L25" s="42"/>
      <c r="M25" s="42"/>
      <c r="N25" s="45"/>
      <c r="O25" s="88">
        <f t="shared" ref="O25:O26" si="15">IF(N25&lt;&gt;0,IF(N25+H25&gt;3*D25,0,IF(N25+H25&gt;D25*2.5,25,IF(N25+H25&gt;D25*2,50,IF(N25+H25&gt;D25*1.5,75,100)))),0)</f>
        <v>0</v>
      </c>
      <c r="P25" s="45"/>
      <c r="Q25" s="42"/>
      <c r="R25" s="42"/>
      <c r="S25" s="45"/>
      <c r="T25" s="45"/>
      <c r="U25" s="42"/>
      <c r="V25" s="88">
        <v>0</v>
      </c>
      <c r="W25" s="88"/>
    </row>
    <row r="26" spans="1:23" ht="39.950000000000003" customHeight="1" x14ac:dyDescent="0.25">
      <c r="A26" s="49" t="s">
        <v>1149</v>
      </c>
      <c r="B26" s="49" t="s">
        <v>56</v>
      </c>
      <c r="C26" s="49" t="s">
        <v>1150</v>
      </c>
      <c r="D26" s="32">
        <f t="shared" si="13"/>
        <v>1</v>
      </c>
      <c r="E26" s="42"/>
      <c r="F26" s="37">
        <f t="shared" si="0"/>
        <v>1</v>
      </c>
      <c r="G26" s="42"/>
      <c r="H26" s="45"/>
      <c r="I26" s="86">
        <f t="shared" si="1"/>
        <v>0</v>
      </c>
      <c r="J26" s="48"/>
      <c r="K26" s="87">
        <f t="shared" si="2"/>
        <v>0</v>
      </c>
      <c r="L26" s="42"/>
      <c r="M26" s="42"/>
      <c r="N26" s="45"/>
      <c r="O26" s="88">
        <f t="shared" si="15"/>
        <v>0</v>
      </c>
      <c r="P26" s="45"/>
      <c r="Q26" s="42"/>
      <c r="R26" s="42"/>
      <c r="S26" s="45"/>
      <c r="T26" s="45"/>
      <c r="U26" s="42"/>
      <c r="V26" s="88">
        <v>0</v>
      </c>
      <c r="W26" s="88"/>
    </row>
    <row r="27" spans="1:23" ht="39.950000000000003" customHeight="1" x14ac:dyDescent="0.25">
      <c r="A27" s="49" t="s">
        <v>1151</v>
      </c>
      <c r="B27" s="49" t="s">
        <v>56</v>
      </c>
      <c r="C27" s="49"/>
      <c r="D27" s="32">
        <f>IF(B27="I",$F$2,IF(B27="G/2",$F$2/2,IF(B27="G/5",$F$2/5,IF(B27="G/10",$F$2/10,1))))</f>
        <v>1</v>
      </c>
      <c r="E27" s="42"/>
      <c r="F27" s="37">
        <f t="shared" si="0"/>
        <v>1</v>
      </c>
      <c r="G27" s="42"/>
      <c r="H27" s="45"/>
      <c r="I27" s="86">
        <f t="shared" si="1"/>
        <v>0</v>
      </c>
      <c r="J27" s="48"/>
      <c r="K27" s="87">
        <f t="shared" si="2"/>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1152</v>
      </c>
      <c r="B28" s="49" t="s">
        <v>56</v>
      </c>
      <c r="C28" s="49" t="s">
        <v>1153</v>
      </c>
      <c r="D28" s="32">
        <f t="shared" si="13"/>
        <v>1</v>
      </c>
      <c r="E28" s="42"/>
      <c r="F28" s="37">
        <f t="shared" si="0"/>
        <v>1</v>
      </c>
      <c r="G28" s="42"/>
      <c r="H28" s="45"/>
      <c r="I28" s="86">
        <f t="shared" si="1"/>
        <v>0</v>
      </c>
      <c r="J28" s="48"/>
      <c r="K28" s="87">
        <f t="shared" si="2"/>
        <v>0</v>
      </c>
      <c r="L28" s="42"/>
      <c r="M28" s="42"/>
      <c r="N28" s="45"/>
      <c r="O28" s="88">
        <f t="shared" ref="O28" si="16">IF(N28&lt;&gt;0,IF(N28+H28&gt;3*D28,0,IF(N28+H28&gt;D28*2.5,25,IF(N28+H28&gt;D28*2,50,IF(N28+H28&gt;D28*1.5,75,100)))),0)</f>
        <v>0</v>
      </c>
      <c r="P28" s="45"/>
      <c r="Q28" s="42"/>
      <c r="R28" s="42"/>
      <c r="S28" s="45"/>
      <c r="T28" s="45"/>
      <c r="U28" s="42"/>
      <c r="V28" s="88">
        <v>0</v>
      </c>
      <c r="W28" s="88"/>
    </row>
    <row r="29" spans="1:23" ht="39.950000000000003" customHeight="1" x14ac:dyDescent="0.25">
      <c r="A29" s="23" t="s">
        <v>72</v>
      </c>
      <c r="B29" s="23" t="s">
        <v>53</v>
      </c>
      <c r="C29" s="23" t="s">
        <v>54</v>
      </c>
      <c r="D29" s="36">
        <f>1500/80</f>
        <v>18.75</v>
      </c>
      <c r="E29" s="41"/>
      <c r="F29" s="28">
        <f>(AVERAGE(F30:F38)*$D$29)</f>
        <v>18.75</v>
      </c>
      <c r="G29" s="41"/>
      <c r="H29" s="44"/>
      <c r="I29" s="28">
        <f>(AVERAGE(I30:I38)*$D$29)</f>
        <v>0</v>
      </c>
      <c r="J29" s="47"/>
      <c r="K29" s="28">
        <f>(AVERAGE(K30:K38)*$D$29)</f>
        <v>0</v>
      </c>
      <c r="L29" s="41"/>
      <c r="M29" s="41"/>
      <c r="N29" s="44"/>
      <c r="O29" s="28">
        <f>AVERAGE(O30:O38)</f>
        <v>0</v>
      </c>
      <c r="P29" s="44"/>
      <c r="Q29" s="41"/>
      <c r="R29" s="41"/>
      <c r="S29" s="44"/>
      <c r="T29" s="44"/>
      <c r="U29" s="41"/>
      <c r="V29" s="28">
        <f>AVERAGE(V30:V38)</f>
        <v>0</v>
      </c>
      <c r="W29" s="28"/>
    </row>
    <row r="30" spans="1:23" ht="39.950000000000003" customHeight="1" x14ac:dyDescent="0.25">
      <c r="A30" s="49" t="s">
        <v>320</v>
      </c>
      <c r="B30" s="49" t="s">
        <v>56</v>
      </c>
      <c r="C30" s="49"/>
      <c r="D30" s="32">
        <f t="shared" si="13"/>
        <v>1</v>
      </c>
      <c r="E30" s="42"/>
      <c r="F30" s="37">
        <f t="shared" ref="F30:F38" si="17">IF(H30&lt;&gt;0,0,1)</f>
        <v>1</v>
      </c>
      <c r="G30" s="42"/>
      <c r="H30" s="45"/>
      <c r="I30" s="86">
        <f t="shared" ref="I30:I38" si="18">IF(H30&lt;&gt;0,IF(H30&lt;D30,1,0),0)</f>
        <v>0</v>
      </c>
      <c r="J30" s="48"/>
      <c r="K30" s="87">
        <f t="shared" ref="K30:K38" si="19">IF(J30&lt;&gt;0,IF(J30&lt;2017,1,0),0)</f>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1154</v>
      </c>
      <c r="B31" s="49" t="s">
        <v>56</v>
      </c>
      <c r="C31" s="49"/>
      <c r="D31" s="32">
        <f t="shared" si="13"/>
        <v>1</v>
      </c>
      <c r="E31" s="42"/>
      <c r="F31" s="37">
        <f t="shared" si="17"/>
        <v>1</v>
      </c>
      <c r="G31" s="42"/>
      <c r="H31" s="45"/>
      <c r="I31" s="86">
        <f t="shared" si="18"/>
        <v>0</v>
      </c>
      <c r="J31" s="48"/>
      <c r="K31" s="87">
        <f t="shared" si="19"/>
        <v>0</v>
      </c>
      <c r="L31" s="42"/>
      <c r="M31" s="42"/>
      <c r="N31" s="45"/>
      <c r="O31" s="88">
        <f t="shared" ref="O31:O32" si="20">IF(N31&lt;&gt;0,IF(N31+H31&gt;3*D31,0,IF(N31+H31&gt;D31*2.5,25,IF(N31+H31&gt;D31*2,50,IF(N31+H31&gt;D31*1.5,75,100)))),0)</f>
        <v>0</v>
      </c>
      <c r="P31" s="45"/>
      <c r="Q31" s="42"/>
      <c r="R31" s="42"/>
      <c r="S31" s="45"/>
      <c r="T31" s="45"/>
      <c r="U31" s="42"/>
      <c r="V31" s="88">
        <v>0</v>
      </c>
      <c r="W31" s="88"/>
    </row>
    <row r="32" spans="1:23" ht="39.950000000000003" customHeight="1" x14ac:dyDescent="0.25">
      <c r="A32" s="49" t="s">
        <v>1155</v>
      </c>
      <c r="B32" s="49" t="s">
        <v>56</v>
      </c>
      <c r="C32" s="49"/>
      <c r="D32" s="32">
        <f t="shared" si="13"/>
        <v>1</v>
      </c>
      <c r="E32" s="42"/>
      <c r="F32" s="37">
        <f t="shared" si="17"/>
        <v>1</v>
      </c>
      <c r="G32" s="42"/>
      <c r="H32" s="45"/>
      <c r="I32" s="86">
        <f t="shared" si="18"/>
        <v>0</v>
      </c>
      <c r="J32" s="48"/>
      <c r="K32" s="87">
        <f t="shared" si="19"/>
        <v>0</v>
      </c>
      <c r="L32" s="42"/>
      <c r="M32" s="42"/>
      <c r="N32" s="45"/>
      <c r="O32" s="88">
        <f t="shared" si="20"/>
        <v>0</v>
      </c>
      <c r="P32" s="45"/>
      <c r="Q32" s="42"/>
      <c r="R32" s="42"/>
      <c r="S32" s="45"/>
      <c r="T32" s="45"/>
      <c r="U32" s="42"/>
      <c r="V32" s="88">
        <v>0</v>
      </c>
      <c r="W32" s="88"/>
    </row>
    <row r="33" spans="1:23" ht="39.950000000000003" customHeight="1" x14ac:dyDescent="0.25">
      <c r="A33" s="49" t="s">
        <v>1156</v>
      </c>
      <c r="B33" s="49" t="s">
        <v>56</v>
      </c>
      <c r="C33" s="49"/>
      <c r="D33" s="32">
        <f t="shared" si="13"/>
        <v>1</v>
      </c>
      <c r="E33" s="42"/>
      <c r="F33" s="37">
        <f t="shared" si="17"/>
        <v>1</v>
      </c>
      <c r="G33" s="42"/>
      <c r="H33" s="45"/>
      <c r="I33" s="86">
        <f t="shared" si="18"/>
        <v>0</v>
      </c>
      <c r="J33" s="48"/>
      <c r="K33" s="87">
        <f t="shared" si="19"/>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1157</v>
      </c>
      <c r="B34" s="49" t="s">
        <v>56</v>
      </c>
      <c r="C34" s="49"/>
      <c r="D34" s="32">
        <f t="shared" si="13"/>
        <v>1</v>
      </c>
      <c r="E34" s="42"/>
      <c r="F34" s="37">
        <f t="shared" si="17"/>
        <v>1</v>
      </c>
      <c r="G34" s="42"/>
      <c r="H34" s="45"/>
      <c r="I34" s="86">
        <f t="shared" si="18"/>
        <v>0</v>
      </c>
      <c r="J34" s="48"/>
      <c r="K34" s="87">
        <f t="shared" si="19"/>
        <v>0</v>
      </c>
      <c r="L34" s="42"/>
      <c r="M34" s="42"/>
      <c r="N34" s="45"/>
      <c r="O34" s="88">
        <f t="shared" ref="O34:O35" si="21">IF(N34&lt;&gt;0,IF(N34+H34&gt;3*D34,0,IF(N34+H34&gt;D34*2.5,25,IF(N34+H34&gt;D34*2,50,IF(N34+H34&gt;D34*1.5,75,100)))),0)</f>
        <v>0</v>
      </c>
      <c r="P34" s="45"/>
      <c r="Q34" s="42"/>
      <c r="R34" s="42"/>
      <c r="S34" s="45"/>
      <c r="T34" s="45"/>
      <c r="U34" s="42"/>
      <c r="V34" s="88">
        <v>0</v>
      </c>
      <c r="W34" s="88"/>
    </row>
    <row r="35" spans="1:23" ht="39.950000000000003" customHeight="1" x14ac:dyDescent="0.25">
      <c r="A35" s="49" t="s">
        <v>1158</v>
      </c>
      <c r="B35" s="49" t="s">
        <v>56</v>
      </c>
      <c r="C35" s="49"/>
      <c r="D35" s="32">
        <f t="shared" si="13"/>
        <v>1</v>
      </c>
      <c r="E35" s="42"/>
      <c r="F35" s="37">
        <f t="shared" si="17"/>
        <v>1</v>
      </c>
      <c r="G35" s="42"/>
      <c r="H35" s="45"/>
      <c r="I35" s="86">
        <f t="shared" si="18"/>
        <v>0</v>
      </c>
      <c r="J35" s="48"/>
      <c r="K35" s="87">
        <f t="shared" si="19"/>
        <v>0</v>
      </c>
      <c r="L35" s="42"/>
      <c r="M35" s="42"/>
      <c r="N35" s="45"/>
      <c r="O35" s="88">
        <f t="shared" si="21"/>
        <v>0</v>
      </c>
      <c r="P35" s="45"/>
      <c r="Q35" s="42"/>
      <c r="R35" s="42"/>
      <c r="S35" s="45"/>
      <c r="T35" s="45"/>
      <c r="U35" s="42"/>
      <c r="V35" s="88">
        <v>0</v>
      </c>
      <c r="W35" s="88"/>
    </row>
    <row r="36" spans="1:23" ht="39.950000000000003" customHeight="1" x14ac:dyDescent="0.25">
      <c r="A36" s="49" t="s">
        <v>1159</v>
      </c>
      <c r="B36" s="49" t="s">
        <v>80</v>
      </c>
      <c r="C36" s="49"/>
      <c r="D36" s="32">
        <f t="shared" si="13"/>
        <v>0</v>
      </c>
      <c r="E36" s="42"/>
      <c r="F36" s="37">
        <f t="shared" si="17"/>
        <v>1</v>
      </c>
      <c r="G36" s="42"/>
      <c r="H36" s="45"/>
      <c r="I36" s="86">
        <f t="shared" si="18"/>
        <v>0</v>
      </c>
      <c r="J36" s="48"/>
      <c r="K36" s="87">
        <f t="shared" si="19"/>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1160</v>
      </c>
      <c r="B37" s="49" t="s">
        <v>56</v>
      </c>
      <c r="C37" s="49"/>
      <c r="D37" s="32">
        <f t="shared" si="13"/>
        <v>1</v>
      </c>
      <c r="E37" s="42"/>
      <c r="F37" s="37">
        <f t="shared" si="17"/>
        <v>1</v>
      </c>
      <c r="G37" s="42"/>
      <c r="H37" s="45"/>
      <c r="I37" s="86">
        <f t="shared" si="18"/>
        <v>0</v>
      </c>
      <c r="J37" s="48"/>
      <c r="K37" s="87">
        <f t="shared" si="19"/>
        <v>0</v>
      </c>
      <c r="L37" s="42"/>
      <c r="M37" s="42"/>
      <c r="N37" s="45"/>
      <c r="O37" s="88">
        <f t="shared" ref="O37" si="22">IF(N37&lt;&gt;0,IF(N37+H37&gt;3*D37,0,IF(N37+H37&gt;D37*2.5,25,IF(N37+H37&gt;D37*2,50,IF(N37+H37&gt;D37*1.5,75,100)))),0)</f>
        <v>0</v>
      </c>
      <c r="P37" s="45"/>
      <c r="Q37" s="42"/>
      <c r="R37" s="42"/>
      <c r="S37" s="45"/>
      <c r="T37" s="45"/>
      <c r="U37" s="42"/>
      <c r="V37" s="88">
        <v>0</v>
      </c>
      <c r="W37" s="88"/>
    </row>
    <row r="38" spans="1:23" ht="39.950000000000003" customHeight="1" x14ac:dyDescent="0.25">
      <c r="A38" s="49" t="s">
        <v>1161</v>
      </c>
      <c r="B38" s="49" t="s">
        <v>80</v>
      </c>
      <c r="C38" s="49" t="s">
        <v>1162</v>
      </c>
      <c r="D38" s="32">
        <f t="shared" si="13"/>
        <v>0</v>
      </c>
      <c r="E38" s="42"/>
      <c r="F38" s="37">
        <f t="shared" si="17"/>
        <v>1</v>
      </c>
      <c r="G38" s="42"/>
      <c r="H38" s="45"/>
      <c r="I38" s="86">
        <f t="shared" si="18"/>
        <v>0</v>
      </c>
      <c r="J38" s="48"/>
      <c r="K38" s="87">
        <f t="shared" si="19"/>
        <v>0</v>
      </c>
      <c r="L38" s="42"/>
      <c r="M38" s="42"/>
      <c r="N38" s="45"/>
      <c r="O38" s="88">
        <f t="shared" ref="O38" si="23">IF(N38&lt;&gt;0,IF(N38+H38&gt;3*D38,0,IF(N38+H38&gt;D38*2.5,25,IF(N38+H38&gt;D38*2,50,IF(N38+H38&gt;D38*1.5,75,100)))),0)</f>
        <v>0</v>
      </c>
      <c r="P38" s="45"/>
      <c r="Q38" s="42"/>
      <c r="R38" s="42"/>
      <c r="S38" s="45"/>
      <c r="T38" s="45"/>
      <c r="U38" s="42"/>
      <c r="V38" s="88">
        <v>0</v>
      </c>
      <c r="W38" s="88"/>
    </row>
    <row r="39" spans="1:23" ht="39.950000000000003" customHeight="1" x14ac:dyDescent="0.25">
      <c r="A39" s="23" t="s">
        <v>60</v>
      </c>
      <c r="B39" s="23" t="s">
        <v>53</v>
      </c>
      <c r="C39" s="23" t="s">
        <v>54</v>
      </c>
      <c r="D39" s="36">
        <f>1000/80</f>
        <v>12.5</v>
      </c>
      <c r="E39" s="41"/>
      <c r="F39" s="28">
        <f>(AVERAGE(F40:F60)*$D$39)</f>
        <v>12.5</v>
      </c>
      <c r="G39" s="41"/>
      <c r="H39" s="44"/>
      <c r="I39" s="28">
        <f>(AVERAGE(I40:I60)*$D$39)</f>
        <v>0</v>
      </c>
      <c r="J39" s="47"/>
      <c r="K39" s="28">
        <f>(AVERAGE(K40:K60)*$D$39)</f>
        <v>0</v>
      </c>
      <c r="L39" s="41"/>
      <c r="M39" s="41"/>
      <c r="N39" s="44"/>
      <c r="O39" s="28">
        <f>AVERAGE(O40:O60)</f>
        <v>0</v>
      </c>
      <c r="P39" s="44"/>
      <c r="Q39" s="41"/>
      <c r="R39" s="41"/>
      <c r="S39" s="44"/>
      <c r="T39" s="44"/>
      <c r="U39" s="41"/>
      <c r="V39" s="28">
        <f>AVERAGE(V40:V60)</f>
        <v>0</v>
      </c>
      <c r="W39" s="28"/>
    </row>
    <row r="40" spans="1:23" ht="39.950000000000003" customHeight="1" x14ac:dyDescent="0.25">
      <c r="A40" s="49" t="s">
        <v>1163</v>
      </c>
      <c r="B40" s="49" t="s">
        <v>56</v>
      </c>
      <c r="C40" s="49"/>
      <c r="D40" s="32">
        <f t="shared" si="13"/>
        <v>1</v>
      </c>
      <c r="E40" s="42"/>
      <c r="F40" s="37">
        <f t="shared" ref="F40:F60" si="24">IF(H40&lt;&gt;0,0,1)</f>
        <v>1</v>
      </c>
      <c r="G40" s="42"/>
      <c r="H40" s="45"/>
      <c r="I40" s="86">
        <f t="shared" ref="I40:I60" si="25">IF(H40&lt;&gt;0,IF(H40&lt;D40,1,0),0)</f>
        <v>0</v>
      </c>
      <c r="J40" s="48"/>
      <c r="K40" s="87">
        <f t="shared" ref="K40:K60" si="26">IF(J40&lt;&gt;0,IF(J40&lt;2017,1,0),0)</f>
        <v>0</v>
      </c>
      <c r="L40" s="42"/>
      <c r="M40" s="42"/>
      <c r="N40" s="45"/>
      <c r="O40" s="88">
        <f t="shared" ref="O40" si="27">IF(N40&lt;&gt;0,IF(N40+H40&gt;3*D40,0,IF(N40+H40&gt;D40*2.5,25,IF(N40+H40&gt;D40*2,50,IF(N40+H40&gt;D40*1.5,75,100)))),0)</f>
        <v>0</v>
      </c>
      <c r="P40" s="45"/>
      <c r="Q40" s="42"/>
      <c r="R40" s="42"/>
      <c r="S40" s="45"/>
      <c r="T40" s="45"/>
      <c r="U40" s="42"/>
      <c r="V40" s="88">
        <v>0</v>
      </c>
      <c r="W40" s="88"/>
    </row>
    <row r="41" spans="1:23" ht="39.950000000000003" customHeight="1" x14ac:dyDescent="0.25">
      <c r="A41" s="49" t="s">
        <v>1164</v>
      </c>
      <c r="B41" s="49" t="s">
        <v>56</v>
      </c>
      <c r="C41" s="49"/>
      <c r="D41" s="32">
        <f t="shared" si="13"/>
        <v>1</v>
      </c>
      <c r="E41" s="42"/>
      <c r="F41" s="37">
        <f t="shared" si="24"/>
        <v>1</v>
      </c>
      <c r="G41" s="42"/>
      <c r="H41" s="45"/>
      <c r="I41" s="86">
        <f t="shared" si="25"/>
        <v>0</v>
      </c>
      <c r="J41" s="48"/>
      <c r="K41" s="87">
        <f t="shared" si="26"/>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1165</v>
      </c>
      <c r="B42" s="49" t="s">
        <v>56</v>
      </c>
      <c r="C42" s="49"/>
      <c r="D42" s="32">
        <f t="shared" si="13"/>
        <v>1</v>
      </c>
      <c r="E42" s="42"/>
      <c r="F42" s="37">
        <f t="shared" si="24"/>
        <v>1</v>
      </c>
      <c r="G42" s="42"/>
      <c r="H42" s="45"/>
      <c r="I42" s="86">
        <f t="shared" si="25"/>
        <v>0</v>
      </c>
      <c r="J42" s="48"/>
      <c r="K42" s="87">
        <f t="shared" si="26"/>
        <v>0</v>
      </c>
      <c r="L42" s="42"/>
      <c r="M42" s="42"/>
      <c r="N42" s="45"/>
      <c r="O42" s="88">
        <f t="shared" ref="O42:O43" si="28">IF(N42&lt;&gt;0,IF(N42+H42&gt;3*D42,0,IF(N42+H42&gt;D42*2.5,25,IF(N42+H42&gt;D42*2,50,IF(N42+H42&gt;D42*1.5,75,100)))),0)</f>
        <v>0</v>
      </c>
      <c r="P42" s="45"/>
      <c r="Q42" s="42"/>
      <c r="R42" s="42"/>
      <c r="S42" s="45"/>
      <c r="T42" s="45"/>
      <c r="U42" s="42"/>
      <c r="V42" s="88">
        <v>0</v>
      </c>
      <c r="W42" s="88"/>
    </row>
    <row r="43" spans="1:23" ht="39.950000000000003" customHeight="1" x14ac:dyDescent="0.25">
      <c r="A43" s="49" t="s">
        <v>1166</v>
      </c>
      <c r="B43" s="49" t="s">
        <v>56</v>
      </c>
      <c r="C43" s="49" t="s">
        <v>1167</v>
      </c>
      <c r="D43" s="32">
        <f t="shared" si="13"/>
        <v>1</v>
      </c>
      <c r="E43" s="42"/>
      <c r="F43" s="37">
        <f t="shared" si="24"/>
        <v>1</v>
      </c>
      <c r="G43" s="42"/>
      <c r="H43" s="45"/>
      <c r="I43" s="86">
        <f t="shared" si="25"/>
        <v>0</v>
      </c>
      <c r="J43" s="48"/>
      <c r="K43" s="87">
        <f t="shared" si="26"/>
        <v>0</v>
      </c>
      <c r="L43" s="42"/>
      <c r="M43" s="42"/>
      <c r="N43" s="45"/>
      <c r="O43" s="88">
        <f t="shared" si="28"/>
        <v>0</v>
      </c>
      <c r="P43" s="45"/>
      <c r="Q43" s="42"/>
      <c r="R43" s="42"/>
      <c r="S43" s="45"/>
      <c r="T43" s="45"/>
      <c r="U43" s="42"/>
      <c r="V43" s="88">
        <v>0</v>
      </c>
      <c r="W43" s="88"/>
    </row>
    <row r="44" spans="1:23" ht="39.950000000000003" customHeight="1" x14ac:dyDescent="0.25">
      <c r="A44" s="49" t="s">
        <v>1168</v>
      </c>
      <c r="B44" s="49" t="s">
        <v>58</v>
      </c>
      <c r="C44" s="49"/>
      <c r="D44" s="32">
        <f t="shared" si="13"/>
        <v>0</v>
      </c>
      <c r="E44" s="42"/>
      <c r="F44" s="37">
        <f t="shared" si="24"/>
        <v>1</v>
      </c>
      <c r="G44" s="42"/>
      <c r="H44" s="45"/>
      <c r="I44" s="86">
        <f t="shared" si="25"/>
        <v>0</v>
      </c>
      <c r="J44" s="48"/>
      <c r="K44" s="87">
        <f t="shared" si="26"/>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361</v>
      </c>
      <c r="B45" s="49" t="s">
        <v>58</v>
      </c>
      <c r="C45" s="49" t="s">
        <v>1169</v>
      </c>
      <c r="D45" s="32">
        <f t="shared" si="13"/>
        <v>0</v>
      </c>
      <c r="E45" s="42"/>
      <c r="F45" s="37">
        <f t="shared" si="24"/>
        <v>1</v>
      </c>
      <c r="G45" s="42"/>
      <c r="H45" s="45"/>
      <c r="I45" s="86">
        <f t="shared" si="25"/>
        <v>0</v>
      </c>
      <c r="J45" s="48"/>
      <c r="K45" s="87">
        <f t="shared" si="26"/>
        <v>0</v>
      </c>
      <c r="L45" s="42"/>
      <c r="M45" s="42"/>
      <c r="N45" s="45"/>
      <c r="O45" s="88">
        <f t="shared" ref="O45:O46" si="29">IF(N45&lt;&gt;0,IF(N45+H45&gt;3*D45,0,IF(N45+H45&gt;D45*2.5,25,IF(N45+H45&gt;D45*2,50,IF(N45+H45&gt;D45*1.5,75,100)))),0)</f>
        <v>0</v>
      </c>
      <c r="P45" s="45"/>
      <c r="Q45" s="42"/>
      <c r="R45" s="42"/>
      <c r="S45" s="45"/>
      <c r="T45" s="45"/>
      <c r="U45" s="42"/>
      <c r="V45" s="88">
        <v>0</v>
      </c>
      <c r="W45" s="88"/>
    </row>
    <row r="46" spans="1:23" ht="39.950000000000003" customHeight="1" x14ac:dyDescent="0.25">
      <c r="A46" s="49" t="s">
        <v>1170</v>
      </c>
      <c r="B46" s="49" t="s">
        <v>128</v>
      </c>
      <c r="C46" s="49"/>
      <c r="D46" s="32">
        <f t="shared" si="13"/>
        <v>0</v>
      </c>
      <c r="E46" s="42"/>
      <c r="F46" s="37">
        <f t="shared" si="24"/>
        <v>1</v>
      </c>
      <c r="G46" s="42"/>
      <c r="H46" s="45"/>
      <c r="I46" s="86">
        <f t="shared" si="25"/>
        <v>0</v>
      </c>
      <c r="J46" s="48"/>
      <c r="K46" s="87">
        <f t="shared" si="26"/>
        <v>0</v>
      </c>
      <c r="L46" s="42"/>
      <c r="M46" s="42"/>
      <c r="N46" s="45"/>
      <c r="O46" s="88">
        <f t="shared" si="29"/>
        <v>0</v>
      </c>
      <c r="P46" s="45"/>
      <c r="Q46" s="42"/>
      <c r="R46" s="42"/>
      <c r="S46" s="45"/>
      <c r="T46" s="45"/>
      <c r="U46" s="42"/>
      <c r="V46" s="88">
        <v>0</v>
      </c>
      <c r="W46" s="88"/>
    </row>
    <row r="47" spans="1:23" ht="39.950000000000003" customHeight="1" x14ac:dyDescent="0.25">
      <c r="A47" s="49" t="s">
        <v>1171</v>
      </c>
      <c r="B47" s="49" t="s">
        <v>56</v>
      </c>
      <c r="C47" s="49"/>
      <c r="D47" s="32">
        <f t="shared" si="13"/>
        <v>1</v>
      </c>
      <c r="E47" s="42"/>
      <c r="F47" s="37">
        <f t="shared" si="24"/>
        <v>1</v>
      </c>
      <c r="G47" s="42"/>
      <c r="H47" s="45"/>
      <c r="I47" s="86">
        <f t="shared" si="25"/>
        <v>0</v>
      </c>
      <c r="J47" s="48"/>
      <c r="K47" s="87">
        <f t="shared" si="26"/>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1172</v>
      </c>
      <c r="B48" s="49" t="s">
        <v>56</v>
      </c>
      <c r="C48" s="49"/>
      <c r="D48" s="32">
        <f t="shared" si="13"/>
        <v>1</v>
      </c>
      <c r="E48" s="42"/>
      <c r="F48" s="37">
        <f t="shared" si="24"/>
        <v>1</v>
      </c>
      <c r="G48" s="42"/>
      <c r="H48" s="45"/>
      <c r="I48" s="86">
        <f t="shared" si="25"/>
        <v>0</v>
      </c>
      <c r="J48" s="48"/>
      <c r="K48" s="87">
        <f t="shared" si="26"/>
        <v>0</v>
      </c>
      <c r="L48" s="42"/>
      <c r="M48" s="42"/>
      <c r="N48" s="45"/>
      <c r="O48" s="88">
        <f t="shared" ref="O48:O49" si="30">IF(N48&lt;&gt;0,IF(N48+H48&gt;3*D48,0,IF(N48+H48&gt;D48*2.5,25,IF(N48+H48&gt;D48*2,50,IF(N48+H48&gt;D48*1.5,75,100)))),0)</f>
        <v>0</v>
      </c>
      <c r="P48" s="45"/>
      <c r="Q48" s="42"/>
      <c r="R48" s="42"/>
      <c r="S48" s="45"/>
      <c r="T48" s="45"/>
      <c r="U48" s="42"/>
      <c r="V48" s="88">
        <v>0</v>
      </c>
      <c r="W48" s="88"/>
    </row>
    <row r="49" spans="1:23" ht="39.950000000000003" customHeight="1" x14ac:dyDescent="0.25">
      <c r="A49" s="49" t="s">
        <v>878</v>
      </c>
      <c r="B49" s="49" t="s">
        <v>56</v>
      </c>
      <c r="C49" s="49"/>
      <c r="D49" s="32">
        <f t="shared" si="13"/>
        <v>1</v>
      </c>
      <c r="E49" s="42"/>
      <c r="F49" s="37">
        <f t="shared" si="24"/>
        <v>1</v>
      </c>
      <c r="G49" s="42"/>
      <c r="H49" s="45"/>
      <c r="I49" s="86">
        <f t="shared" si="25"/>
        <v>0</v>
      </c>
      <c r="J49" s="48"/>
      <c r="K49" s="87">
        <f t="shared" si="26"/>
        <v>0</v>
      </c>
      <c r="L49" s="42"/>
      <c r="M49" s="42"/>
      <c r="N49" s="45"/>
      <c r="O49" s="88">
        <f t="shared" si="30"/>
        <v>0</v>
      </c>
      <c r="P49" s="45"/>
      <c r="Q49" s="42"/>
      <c r="R49" s="42"/>
      <c r="S49" s="45"/>
      <c r="T49" s="45"/>
      <c r="U49" s="42"/>
      <c r="V49" s="88">
        <v>0</v>
      </c>
      <c r="W49" s="88"/>
    </row>
    <row r="50" spans="1:23" ht="39.950000000000003" customHeight="1" x14ac:dyDescent="0.25">
      <c r="A50" s="49" t="s">
        <v>1173</v>
      </c>
      <c r="B50" s="49" t="s">
        <v>56</v>
      </c>
      <c r="C50" s="49" t="s">
        <v>1174</v>
      </c>
      <c r="D50" s="32">
        <f t="shared" si="13"/>
        <v>1</v>
      </c>
      <c r="E50" s="42"/>
      <c r="F50" s="37">
        <f t="shared" si="24"/>
        <v>1</v>
      </c>
      <c r="G50" s="42"/>
      <c r="H50" s="45"/>
      <c r="I50" s="86">
        <f t="shared" si="25"/>
        <v>0</v>
      </c>
      <c r="J50" s="48"/>
      <c r="K50" s="87">
        <f t="shared" si="26"/>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1175</v>
      </c>
      <c r="B51" s="49" t="s">
        <v>56</v>
      </c>
      <c r="C51" s="49"/>
      <c r="D51" s="32">
        <f t="shared" si="13"/>
        <v>1</v>
      </c>
      <c r="E51" s="42"/>
      <c r="F51" s="37">
        <f t="shared" si="24"/>
        <v>1</v>
      </c>
      <c r="G51" s="42"/>
      <c r="H51" s="45"/>
      <c r="I51" s="86">
        <f t="shared" si="25"/>
        <v>0</v>
      </c>
      <c r="J51" s="48"/>
      <c r="K51" s="87">
        <f t="shared" si="26"/>
        <v>0</v>
      </c>
      <c r="L51" s="42"/>
      <c r="M51" s="42"/>
      <c r="N51" s="45"/>
      <c r="O51" s="88">
        <f t="shared" ref="O51:O52" si="31">IF(N51&lt;&gt;0,IF(N51+H51&gt;3*D51,0,IF(N51+H51&gt;D51*2.5,25,IF(N51+H51&gt;D51*2,50,IF(N51+H51&gt;D51*1.5,75,100)))),0)</f>
        <v>0</v>
      </c>
      <c r="P51" s="45"/>
      <c r="Q51" s="42"/>
      <c r="R51" s="42"/>
      <c r="S51" s="45"/>
      <c r="T51" s="45"/>
      <c r="U51" s="42"/>
      <c r="V51" s="88">
        <v>0</v>
      </c>
      <c r="W51" s="88"/>
    </row>
    <row r="52" spans="1:23" ht="39.950000000000003" customHeight="1" x14ac:dyDescent="0.25">
      <c r="A52" s="49" t="s">
        <v>1176</v>
      </c>
      <c r="B52" s="49" t="s">
        <v>56</v>
      </c>
      <c r="C52" s="49"/>
      <c r="D52" s="32">
        <f t="shared" si="13"/>
        <v>1</v>
      </c>
      <c r="E52" s="42"/>
      <c r="F52" s="37">
        <f t="shared" si="24"/>
        <v>1</v>
      </c>
      <c r="G52" s="42"/>
      <c r="H52" s="45"/>
      <c r="I52" s="86">
        <f t="shared" si="25"/>
        <v>0</v>
      </c>
      <c r="J52" s="48"/>
      <c r="K52" s="87">
        <f t="shared" si="26"/>
        <v>0</v>
      </c>
      <c r="L52" s="42"/>
      <c r="M52" s="42"/>
      <c r="N52" s="45"/>
      <c r="O52" s="88">
        <f t="shared" si="31"/>
        <v>0</v>
      </c>
      <c r="P52" s="45"/>
      <c r="Q52" s="42"/>
      <c r="R52" s="42"/>
      <c r="S52" s="45"/>
      <c r="T52" s="45"/>
      <c r="U52" s="42"/>
      <c r="V52" s="88">
        <v>0</v>
      </c>
      <c r="W52" s="88"/>
    </row>
    <row r="53" spans="1:23" ht="39.950000000000003" customHeight="1" x14ac:dyDescent="0.25">
      <c r="A53" s="49" t="s">
        <v>1059</v>
      </c>
      <c r="B53" s="49" t="s">
        <v>56</v>
      </c>
      <c r="C53" s="49"/>
      <c r="D53" s="32">
        <f t="shared" si="13"/>
        <v>1</v>
      </c>
      <c r="E53" s="42"/>
      <c r="F53" s="37">
        <f t="shared" si="24"/>
        <v>1</v>
      </c>
      <c r="G53" s="42"/>
      <c r="H53" s="45"/>
      <c r="I53" s="86">
        <f t="shared" si="25"/>
        <v>0</v>
      </c>
      <c r="J53" s="48"/>
      <c r="K53" s="87">
        <f t="shared" si="26"/>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1177</v>
      </c>
      <c r="B54" s="49" t="s">
        <v>80</v>
      </c>
      <c r="C54" s="49" t="s">
        <v>1178</v>
      </c>
      <c r="D54" s="32">
        <f t="shared" si="13"/>
        <v>0</v>
      </c>
      <c r="E54" s="42"/>
      <c r="F54" s="37">
        <f t="shared" si="24"/>
        <v>1</v>
      </c>
      <c r="G54" s="42"/>
      <c r="H54" s="45"/>
      <c r="I54" s="86">
        <f t="shared" si="25"/>
        <v>0</v>
      </c>
      <c r="J54" s="48"/>
      <c r="K54" s="87">
        <f t="shared" si="26"/>
        <v>0</v>
      </c>
      <c r="L54" s="42"/>
      <c r="M54" s="42"/>
      <c r="N54" s="45"/>
      <c r="O54" s="88">
        <f t="shared" ref="O54:O55" si="32">IF(N54&lt;&gt;0,IF(N54+H54&gt;3*D54,0,IF(N54+H54&gt;D54*2.5,25,IF(N54+H54&gt;D54*2,50,IF(N54+H54&gt;D54*1.5,75,100)))),0)</f>
        <v>0</v>
      </c>
      <c r="P54" s="45"/>
      <c r="Q54" s="42"/>
      <c r="R54" s="42"/>
      <c r="S54" s="45"/>
      <c r="T54" s="45"/>
      <c r="U54" s="42"/>
      <c r="V54" s="88">
        <v>0</v>
      </c>
      <c r="W54" s="88"/>
    </row>
    <row r="55" spans="1:23" ht="39.950000000000003" customHeight="1" x14ac:dyDescent="0.25">
      <c r="A55" s="49" t="s">
        <v>1179</v>
      </c>
      <c r="B55" s="49" t="s">
        <v>56</v>
      </c>
      <c r="C55" s="49" t="s">
        <v>1174</v>
      </c>
      <c r="D55" s="32">
        <f t="shared" si="13"/>
        <v>1</v>
      </c>
      <c r="E55" s="42"/>
      <c r="F55" s="37">
        <f t="shared" si="24"/>
        <v>1</v>
      </c>
      <c r="G55" s="42"/>
      <c r="H55" s="45"/>
      <c r="I55" s="86">
        <f t="shared" si="25"/>
        <v>0</v>
      </c>
      <c r="J55" s="48"/>
      <c r="K55" s="87">
        <f t="shared" si="26"/>
        <v>0</v>
      </c>
      <c r="L55" s="42"/>
      <c r="M55" s="42"/>
      <c r="N55" s="45"/>
      <c r="O55" s="88">
        <f t="shared" si="32"/>
        <v>0</v>
      </c>
      <c r="P55" s="45"/>
      <c r="Q55" s="42"/>
      <c r="R55" s="42"/>
      <c r="S55" s="45"/>
      <c r="T55" s="45"/>
      <c r="U55" s="42"/>
      <c r="V55" s="88">
        <v>0</v>
      </c>
      <c r="W55" s="88"/>
    </row>
    <row r="56" spans="1:23" ht="39.950000000000003" customHeight="1" x14ac:dyDescent="0.25">
      <c r="A56" s="49" t="s">
        <v>1180</v>
      </c>
      <c r="B56" s="49" t="s">
        <v>56</v>
      </c>
      <c r="C56" s="49" t="s">
        <v>1174</v>
      </c>
      <c r="D56" s="32">
        <f t="shared" si="13"/>
        <v>1</v>
      </c>
      <c r="E56" s="42"/>
      <c r="F56" s="37">
        <f t="shared" si="24"/>
        <v>1</v>
      </c>
      <c r="G56" s="42"/>
      <c r="H56" s="45"/>
      <c r="I56" s="86">
        <f t="shared" si="25"/>
        <v>0</v>
      </c>
      <c r="J56" s="48"/>
      <c r="K56" s="87">
        <f t="shared" si="26"/>
        <v>0</v>
      </c>
      <c r="L56" s="42"/>
      <c r="M56" s="42"/>
      <c r="N56" s="45"/>
      <c r="O56" s="88">
        <f>IF(N56&lt;&gt;0,IF(N56+H56&gt;3*D56,0,IF(N56+H56&gt;D56*2.5,25,IF(N56+H56&gt;D56*2,50,IF(N56+H56&gt;D56*1.5,75,100)))),0)</f>
        <v>0</v>
      </c>
      <c r="P56" s="45"/>
      <c r="Q56" s="42"/>
      <c r="R56" s="42"/>
      <c r="S56" s="45"/>
      <c r="T56" s="45"/>
      <c r="U56" s="42"/>
      <c r="V56" s="88">
        <v>0</v>
      </c>
      <c r="W56" s="88"/>
    </row>
    <row r="57" spans="1:23" ht="39.950000000000003" customHeight="1" x14ac:dyDescent="0.25">
      <c r="A57" s="49" t="s">
        <v>1181</v>
      </c>
      <c r="B57" s="49" t="s">
        <v>56</v>
      </c>
      <c r="C57" s="49"/>
      <c r="D57" s="32">
        <f t="shared" si="13"/>
        <v>1</v>
      </c>
      <c r="E57" s="42"/>
      <c r="F57" s="37">
        <f t="shared" si="24"/>
        <v>1</v>
      </c>
      <c r="G57" s="42"/>
      <c r="H57" s="45"/>
      <c r="I57" s="86">
        <f t="shared" si="25"/>
        <v>0</v>
      </c>
      <c r="J57" s="48"/>
      <c r="K57" s="87">
        <f t="shared" si="26"/>
        <v>0</v>
      </c>
      <c r="L57" s="42"/>
      <c r="M57" s="42"/>
      <c r="N57" s="45"/>
      <c r="O57" s="88">
        <f t="shared" ref="O57:O60" si="33">IF(N57&lt;&gt;0,IF(N57+H57&gt;3*D57,0,IF(N57+H57&gt;D57*2.5,25,IF(N57+H57&gt;D57*2,50,IF(N57+H57&gt;D57*1.5,75,100)))),0)</f>
        <v>0</v>
      </c>
      <c r="P57" s="45"/>
      <c r="Q57" s="42"/>
      <c r="R57" s="42"/>
      <c r="S57" s="45"/>
      <c r="T57" s="45"/>
      <c r="U57" s="42"/>
      <c r="V57" s="88">
        <v>0</v>
      </c>
      <c r="W57" s="88"/>
    </row>
    <row r="58" spans="1:23" ht="39.950000000000003" customHeight="1" x14ac:dyDescent="0.25">
      <c r="A58" s="49" t="s">
        <v>1182</v>
      </c>
      <c r="B58" s="49" t="s">
        <v>56</v>
      </c>
      <c r="C58" s="49"/>
      <c r="D58" s="32">
        <f t="shared" si="13"/>
        <v>1</v>
      </c>
      <c r="E58" s="42"/>
      <c r="F58" s="37">
        <f t="shared" si="24"/>
        <v>1</v>
      </c>
      <c r="G58" s="42"/>
      <c r="H58" s="45"/>
      <c r="I58" s="86">
        <f t="shared" si="25"/>
        <v>0</v>
      </c>
      <c r="J58" s="48"/>
      <c r="K58" s="87">
        <f t="shared" si="26"/>
        <v>0</v>
      </c>
      <c r="L58" s="42"/>
      <c r="M58" s="42"/>
      <c r="N58" s="45"/>
      <c r="O58" s="88">
        <f t="shared" si="33"/>
        <v>0</v>
      </c>
      <c r="P58" s="45"/>
      <c r="Q58" s="42"/>
      <c r="R58" s="42"/>
      <c r="S58" s="45"/>
      <c r="T58" s="45"/>
      <c r="U58" s="42"/>
      <c r="V58" s="88">
        <v>0</v>
      </c>
      <c r="W58" s="88"/>
    </row>
    <row r="59" spans="1:23" ht="39.950000000000003" customHeight="1" x14ac:dyDescent="0.25">
      <c r="A59" s="49" t="s">
        <v>761</v>
      </c>
      <c r="B59" s="49" t="s">
        <v>56</v>
      </c>
      <c r="C59" s="49"/>
      <c r="D59" s="32">
        <f t="shared" si="13"/>
        <v>1</v>
      </c>
      <c r="E59" s="42"/>
      <c r="F59" s="37">
        <f t="shared" si="24"/>
        <v>1</v>
      </c>
      <c r="G59" s="42"/>
      <c r="H59" s="45"/>
      <c r="I59" s="86">
        <f t="shared" si="25"/>
        <v>0</v>
      </c>
      <c r="J59" s="48"/>
      <c r="K59" s="87">
        <f t="shared" si="26"/>
        <v>0</v>
      </c>
      <c r="L59" s="42"/>
      <c r="M59" s="42"/>
      <c r="N59" s="45"/>
      <c r="O59" s="88">
        <f t="shared" si="33"/>
        <v>0</v>
      </c>
      <c r="P59" s="45"/>
      <c r="Q59" s="42"/>
      <c r="R59" s="42"/>
      <c r="S59" s="45"/>
      <c r="T59" s="45"/>
      <c r="U59" s="42"/>
      <c r="V59" s="88">
        <v>0</v>
      </c>
      <c r="W59" s="88"/>
    </row>
    <row r="60" spans="1:23" ht="39.950000000000003" customHeight="1" x14ac:dyDescent="0.25">
      <c r="A60" s="49" t="s">
        <v>1066</v>
      </c>
      <c r="B60" s="49" t="s">
        <v>56</v>
      </c>
      <c r="C60" s="49"/>
      <c r="D60" s="32">
        <f t="shared" si="13"/>
        <v>1</v>
      </c>
      <c r="E60" s="42"/>
      <c r="F60" s="37">
        <f t="shared" si="24"/>
        <v>1</v>
      </c>
      <c r="G60" s="42"/>
      <c r="H60" s="45"/>
      <c r="I60" s="86">
        <f t="shared" si="25"/>
        <v>0</v>
      </c>
      <c r="J60" s="48"/>
      <c r="K60" s="87">
        <f t="shared" si="26"/>
        <v>0</v>
      </c>
      <c r="L60" s="42"/>
      <c r="M60" s="42"/>
      <c r="N60" s="45"/>
      <c r="O60" s="88">
        <f t="shared" si="33"/>
        <v>0</v>
      </c>
      <c r="P60" s="45"/>
      <c r="Q60" s="42"/>
      <c r="R60" s="42"/>
      <c r="S60" s="45"/>
      <c r="T60" s="45"/>
      <c r="U60" s="42"/>
      <c r="V60" s="88">
        <v>0</v>
      </c>
      <c r="W60" s="88"/>
    </row>
    <row r="61" spans="1:23" ht="39.950000000000003" customHeight="1" x14ac:dyDescent="0.25">
      <c r="A61" s="23" t="s">
        <v>64</v>
      </c>
      <c r="B61" s="23" t="s">
        <v>53</v>
      </c>
      <c r="C61" s="23" t="s">
        <v>54</v>
      </c>
      <c r="D61" s="36">
        <f>1500/80</f>
        <v>18.75</v>
      </c>
      <c r="E61" s="41"/>
      <c r="F61" s="28">
        <f>(AVERAGE(F62:F67)*$D$61)</f>
        <v>18.75</v>
      </c>
      <c r="G61" s="41"/>
      <c r="H61" s="44"/>
      <c r="I61" s="28">
        <f>(AVERAGE(I62:I67)*$D$61)</f>
        <v>0</v>
      </c>
      <c r="J61" s="47"/>
      <c r="K61" s="28">
        <f>(AVERAGE(K62:K67)*$D$61)</f>
        <v>0</v>
      </c>
      <c r="L61" s="41"/>
      <c r="M61" s="41"/>
      <c r="N61" s="44"/>
      <c r="O61" s="28">
        <f>AVERAGE(O62:O67)</f>
        <v>0</v>
      </c>
      <c r="P61" s="44"/>
      <c r="Q61" s="41"/>
      <c r="R61" s="41"/>
      <c r="S61" s="44"/>
      <c r="T61" s="44"/>
      <c r="U61" s="41"/>
      <c r="V61" s="28">
        <f>AVERAGE(V62:V67)</f>
        <v>0</v>
      </c>
      <c r="W61" s="28"/>
    </row>
    <row r="62" spans="1:23" ht="39.950000000000003" customHeight="1" x14ac:dyDescent="0.25">
      <c r="A62" s="49" t="s">
        <v>1183</v>
      </c>
      <c r="B62" s="49" t="s">
        <v>56</v>
      </c>
      <c r="C62" s="50"/>
      <c r="D62" s="32">
        <f t="shared" si="13"/>
        <v>1</v>
      </c>
      <c r="E62" s="42"/>
      <c r="F62" s="37">
        <f t="shared" ref="F62:F67" si="34">IF(H62&lt;&gt;0,0,1)</f>
        <v>1</v>
      </c>
      <c r="G62" s="42"/>
      <c r="H62" s="45"/>
      <c r="I62" s="86">
        <f t="shared" ref="I62:I67" si="35">IF(H62&lt;&gt;0,IF(H62&lt;D62,1,0),0)</f>
        <v>0</v>
      </c>
      <c r="J62" s="48"/>
      <c r="K62" s="87">
        <f t="shared" ref="K62:K67" si="36">IF(J62&lt;&gt;0,IF(J62&lt;2017,1,0),0)</f>
        <v>0</v>
      </c>
      <c r="L62" s="42"/>
      <c r="M62" s="42"/>
      <c r="N62" s="45"/>
      <c r="O62" s="88">
        <f t="shared" ref="O62:O67" si="37">IF(N62&lt;&gt;0,IF(N62+H62&gt;3*D62,0,IF(N62+H62&gt;D62*2.5,25,IF(N62+H62&gt;D62*2,50,IF(N62+H62&gt;D62*1.5,75,100)))),0)</f>
        <v>0</v>
      </c>
      <c r="P62" s="45"/>
      <c r="Q62" s="42"/>
      <c r="R62" s="42"/>
      <c r="S62" s="45"/>
      <c r="T62" s="45"/>
      <c r="U62" s="42"/>
      <c r="V62" s="88">
        <v>0</v>
      </c>
      <c r="W62" s="88"/>
    </row>
    <row r="63" spans="1:23" ht="39.950000000000003" customHeight="1" x14ac:dyDescent="0.25">
      <c r="A63" s="49" t="s">
        <v>1184</v>
      </c>
      <c r="B63" s="49" t="s">
        <v>56</v>
      </c>
      <c r="C63" s="50"/>
      <c r="D63" s="32">
        <f t="shared" ref="D63:D64" si="38">IF(B63="I",$F$2,IF(B63="G/2",$F$2/2,IF(B63="G/5",$F$2/5,IF(B63="G/10",$F$2/10,1))))</f>
        <v>1</v>
      </c>
      <c r="E63" s="42"/>
      <c r="F63" s="37">
        <f t="shared" si="34"/>
        <v>1</v>
      </c>
      <c r="G63" s="42"/>
      <c r="H63" s="45"/>
      <c r="I63" s="86">
        <f t="shared" si="35"/>
        <v>0</v>
      </c>
      <c r="J63" s="48"/>
      <c r="K63" s="87">
        <f t="shared" ref="K63:K64" si="39">IF(J63&lt;&gt;0,IF(J63&lt;2017,1,0),0)</f>
        <v>0</v>
      </c>
      <c r="L63" s="42"/>
      <c r="M63" s="42"/>
      <c r="N63" s="45"/>
      <c r="O63" s="88">
        <f t="shared" ref="O63:O64" si="40">IF(N63&lt;&gt;0,IF(N63+H63&gt;3*D63,0,IF(N63+H63&gt;D63*2.5,25,IF(N63+H63&gt;D63*2,50,IF(N63+H63&gt;D63*1.5,75,100)))),0)</f>
        <v>0</v>
      </c>
      <c r="P63" s="45"/>
      <c r="Q63" s="42"/>
      <c r="R63" s="42"/>
      <c r="S63" s="45"/>
      <c r="T63" s="45"/>
      <c r="U63" s="42"/>
      <c r="V63" s="88">
        <v>0</v>
      </c>
      <c r="W63" s="88"/>
    </row>
    <row r="64" spans="1:23" ht="39.950000000000003" customHeight="1" x14ac:dyDescent="0.25">
      <c r="A64" s="49" t="s">
        <v>1185</v>
      </c>
      <c r="B64" s="49" t="s">
        <v>56</v>
      </c>
      <c r="C64" s="50"/>
      <c r="D64" s="32">
        <f t="shared" si="38"/>
        <v>1</v>
      </c>
      <c r="E64" s="42"/>
      <c r="F64" s="37">
        <f t="shared" si="34"/>
        <v>1</v>
      </c>
      <c r="G64" s="42"/>
      <c r="H64" s="45"/>
      <c r="I64" s="86">
        <f t="shared" si="35"/>
        <v>0</v>
      </c>
      <c r="J64" s="48"/>
      <c r="K64" s="87">
        <f t="shared" si="39"/>
        <v>0</v>
      </c>
      <c r="L64" s="42"/>
      <c r="M64" s="42"/>
      <c r="N64" s="45"/>
      <c r="O64" s="88">
        <f t="shared" si="40"/>
        <v>0</v>
      </c>
      <c r="P64" s="45"/>
      <c r="Q64" s="42"/>
      <c r="R64" s="42"/>
      <c r="S64" s="45"/>
      <c r="T64" s="45"/>
      <c r="U64" s="42"/>
      <c r="V64" s="88">
        <v>0</v>
      </c>
      <c r="W64" s="88"/>
    </row>
    <row r="65" spans="1:23" ht="39.950000000000003" customHeight="1" x14ac:dyDescent="0.25">
      <c r="A65" s="49" t="s">
        <v>1186</v>
      </c>
      <c r="B65" s="49" t="s">
        <v>56</v>
      </c>
      <c r="C65" s="50"/>
      <c r="D65" s="32">
        <f t="shared" si="13"/>
        <v>1</v>
      </c>
      <c r="E65" s="42"/>
      <c r="F65" s="37">
        <f t="shared" si="34"/>
        <v>1</v>
      </c>
      <c r="G65" s="42"/>
      <c r="H65" s="45"/>
      <c r="I65" s="86">
        <f t="shared" si="35"/>
        <v>0</v>
      </c>
      <c r="J65" s="48"/>
      <c r="K65" s="87">
        <f t="shared" si="36"/>
        <v>0</v>
      </c>
      <c r="L65" s="42"/>
      <c r="M65" s="42"/>
      <c r="N65" s="45"/>
      <c r="O65" s="88">
        <f t="shared" si="37"/>
        <v>0</v>
      </c>
      <c r="P65" s="45"/>
      <c r="Q65" s="42"/>
      <c r="R65" s="42"/>
      <c r="S65" s="45"/>
      <c r="T65" s="45"/>
      <c r="U65" s="42"/>
      <c r="V65" s="88">
        <v>0</v>
      </c>
      <c r="W65" s="88"/>
    </row>
    <row r="66" spans="1:23" ht="39.950000000000003" customHeight="1" x14ac:dyDescent="0.25">
      <c r="A66" s="49" t="s">
        <v>1187</v>
      </c>
      <c r="B66" s="49" t="s">
        <v>56</v>
      </c>
      <c r="C66" s="50"/>
      <c r="D66" s="32">
        <f t="shared" si="13"/>
        <v>1</v>
      </c>
      <c r="E66" s="42"/>
      <c r="F66" s="37">
        <f t="shared" si="34"/>
        <v>1</v>
      </c>
      <c r="G66" s="42"/>
      <c r="H66" s="45"/>
      <c r="I66" s="86">
        <f t="shared" si="35"/>
        <v>0</v>
      </c>
      <c r="J66" s="48"/>
      <c r="K66" s="87">
        <f t="shared" si="36"/>
        <v>0</v>
      </c>
      <c r="L66" s="42"/>
      <c r="M66" s="42"/>
      <c r="N66" s="45"/>
      <c r="O66" s="88">
        <f t="shared" si="37"/>
        <v>0</v>
      </c>
      <c r="P66" s="45"/>
      <c r="Q66" s="42"/>
      <c r="R66" s="42"/>
      <c r="S66" s="45"/>
      <c r="T66" s="45"/>
      <c r="U66" s="42"/>
      <c r="V66" s="88">
        <v>0</v>
      </c>
      <c r="W66" s="88"/>
    </row>
    <row r="67" spans="1:23" ht="39.950000000000003" customHeight="1" x14ac:dyDescent="0.25">
      <c r="A67" s="49" t="s">
        <v>1188</v>
      </c>
      <c r="B67" s="49" t="s">
        <v>56</v>
      </c>
      <c r="C67" s="50"/>
      <c r="D67" s="32">
        <f t="shared" si="13"/>
        <v>1</v>
      </c>
      <c r="E67" s="42"/>
      <c r="F67" s="37">
        <f t="shared" si="34"/>
        <v>1</v>
      </c>
      <c r="G67" s="42"/>
      <c r="H67" s="45"/>
      <c r="I67" s="86">
        <f t="shared" si="35"/>
        <v>0</v>
      </c>
      <c r="J67" s="48"/>
      <c r="K67" s="87">
        <f t="shared" si="36"/>
        <v>0</v>
      </c>
      <c r="L67" s="42"/>
      <c r="M67" s="42"/>
      <c r="N67" s="45"/>
      <c r="O67" s="88">
        <f t="shared" si="37"/>
        <v>0</v>
      </c>
      <c r="P67" s="45"/>
      <c r="Q67" s="42"/>
      <c r="R67" s="42"/>
      <c r="S67" s="45"/>
      <c r="T67" s="45"/>
      <c r="U67" s="42"/>
      <c r="V67" s="88">
        <v>0</v>
      </c>
      <c r="W67" s="88"/>
    </row>
    <row r="68" spans="1:23" x14ac:dyDescent="0.25">
      <c r="E68" s="93"/>
      <c r="G68" s="93"/>
      <c r="H68" s="94"/>
      <c r="J68" s="95"/>
      <c r="L68" s="93"/>
      <c r="M68" s="93"/>
      <c r="N68" s="94"/>
      <c r="P68" s="94"/>
      <c r="Q68" s="93"/>
      <c r="R68" s="93"/>
      <c r="S68" s="94"/>
      <c r="T68" s="94"/>
      <c r="U68" s="93"/>
    </row>
  </sheetData>
  <sheetProtection algorithmName="SHA-512" hashValue="XhW8LVCOhSAtOnlKQrAiBGTOOmFq35g1VfxxcoH2HARilopeLfgQ6vwBV4lJ8JLsSMTfZ14xupKdPLM4FHR7xQ==" saltValue="sYWYfFavGAhBN8KxJY2V9A=="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911913-7F03-4105-85ED-735A2731206C}">
          <x14:formula1>
            <xm:f>lista!$A$2:$A$6</xm:f>
          </x14:formula1>
          <xm:sqref>V40:V60 V11:V28 V30:V38 V62:V67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1A3B-4102-4875-A39F-30F171E58999}">
  <dimension ref="A1:W50"/>
  <sheetViews>
    <sheetView showGridLines="0" zoomScaleNormal="100" zoomScaleSheetLayoutView="100" workbookViewId="0">
      <pane ySplit="8" topLeftCell="A9" activePane="bottomLeft" state="frozen"/>
      <selection pane="bottomLeft" activeCell="E11" sqref="E11:E49"/>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1189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SUM(P9:P49)</f>
        <v>0</v>
      </c>
      <c r="S6" s="75"/>
      <c r="T6" s="78">
        <f>SUM(T9:T49)</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1190</v>
      </c>
      <c r="B9" s="133"/>
      <c r="C9" s="133"/>
      <c r="D9" s="39">
        <f>+D10+D20+D47</f>
        <v>100</v>
      </c>
      <c r="E9" s="40"/>
      <c r="F9" s="27">
        <f>+F10+F20+F47</f>
        <v>100</v>
      </c>
      <c r="G9" s="40"/>
      <c r="H9" s="43"/>
      <c r="I9" s="27">
        <f>+I10+I20+I47</f>
        <v>0</v>
      </c>
      <c r="J9" s="46"/>
      <c r="K9" s="27">
        <f>+K10+K20+K47</f>
        <v>0</v>
      </c>
      <c r="L9" s="40"/>
      <c r="M9" s="40"/>
      <c r="N9" s="43"/>
      <c r="O9" s="27">
        <f>AVERAGE(O10,O20,O47)</f>
        <v>0</v>
      </c>
      <c r="P9" s="43"/>
      <c r="Q9" s="40"/>
      <c r="R9" s="40"/>
      <c r="S9" s="43"/>
      <c r="T9" s="43"/>
      <c r="U9" s="40"/>
      <c r="V9" s="27">
        <f>AVERAGE(V10,V20,V47)</f>
        <v>0</v>
      </c>
      <c r="W9" s="27"/>
    </row>
    <row r="10" spans="1:23" ht="39.950000000000003" customHeight="1" x14ac:dyDescent="0.25">
      <c r="A10" s="23" t="s">
        <v>52</v>
      </c>
      <c r="B10" s="23" t="s">
        <v>53</v>
      </c>
      <c r="C10" s="23" t="s">
        <v>54</v>
      </c>
      <c r="D10" s="36">
        <f>4000/65</f>
        <v>61.53846153846154</v>
      </c>
      <c r="E10" s="41"/>
      <c r="F10" s="28">
        <f>(AVERAGE(F11:F19)*$D$10)</f>
        <v>61.53846153846154</v>
      </c>
      <c r="G10" s="41"/>
      <c r="H10" s="44"/>
      <c r="I10" s="28">
        <f>(AVERAGE(I11:I19)*$D$10)</f>
        <v>0</v>
      </c>
      <c r="J10" s="47"/>
      <c r="K10" s="28">
        <f>(AVERAGE(K11:K19)*$D$10)</f>
        <v>0</v>
      </c>
      <c r="L10" s="41"/>
      <c r="M10" s="41"/>
      <c r="N10" s="44"/>
      <c r="O10" s="28">
        <f>AVERAGE(O11:O19)</f>
        <v>0</v>
      </c>
      <c r="P10" s="44"/>
      <c r="Q10" s="41"/>
      <c r="R10" s="41"/>
      <c r="S10" s="44"/>
      <c r="T10" s="44"/>
      <c r="U10" s="41"/>
      <c r="V10" s="28">
        <f>AVERAGE(V11:V19)</f>
        <v>0</v>
      </c>
      <c r="W10" s="28"/>
    </row>
    <row r="11" spans="1:23" ht="39.950000000000003" customHeight="1" x14ac:dyDescent="0.25">
      <c r="A11" s="49" t="s">
        <v>1191</v>
      </c>
      <c r="B11" s="49" t="s">
        <v>56</v>
      </c>
      <c r="C11" s="49"/>
      <c r="D11" s="32">
        <f>IF(B11="I",$F$2,IF(B11="G/2",$F$2/2,IF(B11="G/5",$F$2/5,IF(B11="G/10",$F$2/10,1))))</f>
        <v>1</v>
      </c>
      <c r="E11" s="42"/>
      <c r="F11" s="37">
        <f t="shared" ref="F11:F19" si="0">IF(H11&lt;&gt;0,0,1)</f>
        <v>1</v>
      </c>
      <c r="G11" s="42"/>
      <c r="H11" s="45"/>
      <c r="I11" s="86">
        <f t="shared" ref="I11:I19" si="1">IF(H11&lt;&gt;0,IF(H11&lt;D11,1,0),0)</f>
        <v>0</v>
      </c>
      <c r="J11" s="48"/>
      <c r="K11" s="87">
        <f t="shared" ref="K11:K19"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1192</v>
      </c>
      <c r="B12" s="49" t="s">
        <v>56</v>
      </c>
      <c r="C12" s="49"/>
      <c r="D12" s="32">
        <f t="shared" ref="D12:D49"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1193</v>
      </c>
      <c r="B13" s="49" t="s">
        <v>56</v>
      </c>
      <c r="C13" s="49"/>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1194</v>
      </c>
      <c r="B14" s="49" t="s">
        <v>56</v>
      </c>
      <c r="C14" s="49"/>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1195</v>
      </c>
      <c r="B15" s="49" t="s">
        <v>56</v>
      </c>
      <c r="C15" s="49"/>
      <c r="D15" s="32">
        <f t="shared" si="3"/>
        <v>1</v>
      </c>
      <c r="E15" s="42"/>
      <c r="F15" s="37">
        <f t="shared" si="0"/>
        <v>1</v>
      </c>
      <c r="G15" s="42"/>
      <c r="H15" s="45"/>
      <c r="I15" s="86">
        <f t="shared" si="1"/>
        <v>0</v>
      </c>
      <c r="J15" s="48"/>
      <c r="K15" s="87">
        <f t="shared" si="2"/>
        <v>0</v>
      </c>
      <c r="L15" s="42"/>
      <c r="M15" s="42"/>
      <c r="N15" s="45"/>
      <c r="O15" s="88">
        <f t="shared" ref="O15:O17" si="5">IF(N15&lt;&gt;0,IF(N15+H15&gt;3*D15,0,IF(N15+H15&gt;D15*2.5,25,IF(N15+H15&gt;D15*2,50,IF(N15+H15&gt;D15*1.5,75,100)))),0)</f>
        <v>0</v>
      </c>
      <c r="P15" s="45"/>
      <c r="Q15" s="42"/>
      <c r="R15" s="42"/>
      <c r="S15" s="45"/>
      <c r="T15" s="45"/>
      <c r="U15" s="42"/>
      <c r="V15" s="88">
        <v>0</v>
      </c>
      <c r="W15" s="88"/>
    </row>
    <row r="16" spans="1:23" ht="39.950000000000003" customHeight="1" x14ac:dyDescent="0.25">
      <c r="A16" s="49" t="s">
        <v>1196</v>
      </c>
      <c r="B16" s="49" t="s">
        <v>128</v>
      </c>
      <c r="C16" s="49"/>
      <c r="D16" s="32">
        <f t="shared" ref="D16" si="6">IF(B16="I",$F$2,IF(B16="G/2",$F$2/2,IF(B16="G/5",$F$2/5,IF(B16="G/10",$F$2/10,1))))</f>
        <v>0</v>
      </c>
      <c r="E16" s="42"/>
      <c r="F16" s="37">
        <f t="shared" ref="F16" si="7">IF(H16&lt;&gt;0,0,1)</f>
        <v>1</v>
      </c>
      <c r="G16" s="42"/>
      <c r="H16" s="45"/>
      <c r="I16" s="86">
        <f t="shared" ref="I16" si="8">IF(H16&lt;&gt;0,IF(H16&lt;D16,1,0),0)</f>
        <v>0</v>
      </c>
      <c r="J16" s="48"/>
      <c r="K16" s="87">
        <f t="shared" si="2"/>
        <v>0</v>
      </c>
      <c r="L16" s="42"/>
      <c r="M16" s="42"/>
      <c r="N16" s="45"/>
      <c r="O16" s="88">
        <f t="shared" ref="O16" si="9">IF(N16&lt;&gt;0,IF(N16+H16&gt;3*D16,0,IF(N16+H16&gt;D16*2.5,25,IF(N16+H16&gt;D16*2,50,IF(N16+H16&gt;D16*1.5,75,100)))),0)</f>
        <v>0</v>
      </c>
      <c r="P16" s="45"/>
      <c r="Q16" s="42"/>
      <c r="R16" s="42"/>
      <c r="S16" s="45"/>
      <c r="T16" s="45"/>
      <c r="U16" s="42"/>
      <c r="V16" s="88">
        <v>0</v>
      </c>
      <c r="W16" s="88"/>
    </row>
    <row r="17" spans="1:23" ht="39.950000000000003" customHeight="1" x14ac:dyDescent="0.25">
      <c r="A17" s="49" t="s">
        <v>1197</v>
      </c>
      <c r="B17" s="49" t="s">
        <v>128</v>
      </c>
      <c r="C17" s="49"/>
      <c r="D17" s="32">
        <f t="shared" si="3"/>
        <v>0</v>
      </c>
      <c r="E17" s="42"/>
      <c r="F17" s="37">
        <f t="shared" si="0"/>
        <v>1</v>
      </c>
      <c r="G17" s="42"/>
      <c r="H17" s="45"/>
      <c r="I17" s="86">
        <f t="shared" si="1"/>
        <v>0</v>
      </c>
      <c r="J17" s="48"/>
      <c r="K17" s="87">
        <f t="shared" si="2"/>
        <v>0</v>
      </c>
      <c r="L17" s="42"/>
      <c r="M17" s="42"/>
      <c r="N17" s="45"/>
      <c r="O17" s="88">
        <f t="shared" si="5"/>
        <v>0</v>
      </c>
      <c r="P17" s="45"/>
      <c r="Q17" s="42"/>
      <c r="R17" s="42"/>
      <c r="S17" s="45"/>
      <c r="T17" s="45"/>
      <c r="U17" s="42"/>
      <c r="V17" s="88">
        <v>0</v>
      </c>
      <c r="W17" s="88"/>
    </row>
    <row r="18" spans="1:23" ht="39.950000000000003" customHeight="1" x14ac:dyDescent="0.25">
      <c r="A18" s="49" t="s">
        <v>1198</v>
      </c>
      <c r="B18" s="49" t="s">
        <v>56</v>
      </c>
      <c r="C18" s="49"/>
      <c r="D18" s="32">
        <f>IF(B18="I",$F$2,IF(B18="G/2",$F$2/2,IF(B18="G/5",$F$2/5,IF(B18="G/10",$F$2/10,1))))</f>
        <v>1</v>
      </c>
      <c r="E18" s="42"/>
      <c r="F18" s="37">
        <f t="shared" si="0"/>
        <v>1</v>
      </c>
      <c r="G18" s="42"/>
      <c r="H18" s="45"/>
      <c r="I18" s="86">
        <f t="shared" si="1"/>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1199</v>
      </c>
      <c r="B19" s="49" t="s">
        <v>56</v>
      </c>
      <c r="C19" s="49"/>
      <c r="D19" s="32">
        <f t="shared" si="3"/>
        <v>1</v>
      </c>
      <c r="E19" s="42"/>
      <c r="F19" s="37">
        <f t="shared" si="0"/>
        <v>1</v>
      </c>
      <c r="G19" s="42"/>
      <c r="H19" s="45"/>
      <c r="I19" s="86">
        <f t="shared" si="1"/>
        <v>0</v>
      </c>
      <c r="J19" s="48"/>
      <c r="K19" s="87">
        <f t="shared" si="2"/>
        <v>0</v>
      </c>
      <c r="L19" s="42"/>
      <c r="M19" s="42"/>
      <c r="N19" s="45"/>
      <c r="O19" s="88">
        <f t="shared" ref="O19" si="10">IF(N19&lt;&gt;0,IF(N19+H19&gt;3*D19,0,IF(N19+H19&gt;D19*2.5,25,IF(N19+H19&gt;D19*2,50,IF(N19+H19&gt;D19*1.5,75,100)))),0)</f>
        <v>0</v>
      </c>
      <c r="P19" s="45"/>
      <c r="Q19" s="42"/>
      <c r="R19" s="42"/>
      <c r="S19" s="45"/>
      <c r="T19" s="45"/>
      <c r="U19" s="42"/>
      <c r="V19" s="88">
        <v>0</v>
      </c>
      <c r="W19" s="88"/>
    </row>
    <row r="20" spans="1:23" ht="39.950000000000003" customHeight="1" x14ac:dyDescent="0.25">
      <c r="A20" s="23" t="s">
        <v>60</v>
      </c>
      <c r="B20" s="23" t="s">
        <v>53</v>
      </c>
      <c r="C20" s="23" t="s">
        <v>54</v>
      </c>
      <c r="D20" s="36">
        <f>1000/65</f>
        <v>15.384615384615385</v>
      </c>
      <c r="E20" s="41"/>
      <c r="F20" s="28">
        <f>(AVERAGE(F21:F46)*$D$20)</f>
        <v>15.384615384615385</v>
      </c>
      <c r="G20" s="41"/>
      <c r="H20" s="44"/>
      <c r="I20" s="28">
        <f>(AVERAGE(I21:I46)*$D$20)</f>
        <v>0</v>
      </c>
      <c r="J20" s="47"/>
      <c r="K20" s="28">
        <f>(AVERAGE(K21:K46)*$D$20)</f>
        <v>0</v>
      </c>
      <c r="L20" s="41"/>
      <c r="M20" s="41"/>
      <c r="N20" s="44"/>
      <c r="O20" s="28">
        <f>AVERAGE(O21:O46)</f>
        <v>0</v>
      </c>
      <c r="P20" s="44"/>
      <c r="Q20" s="41"/>
      <c r="R20" s="41"/>
      <c r="S20" s="44"/>
      <c r="T20" s="44"/>
      <c r="U20" s="41"/>
      <c r="V20" s="28">
        <f>AVERAGE(V21:V46)</f>
        <v>0</v>
      </c>
      <c r="W20" s="28"/>
    </row>
    <row r="21" spans="1:23" ht="39.950000000000003" customHeight="1" x14ac:dyDescent="0.25">
      <c r="A21" s="49" t="s">
        <v>1200</v>
      </c>
      <c r="B21" s="49" t="s">
        <v>80</v>
      </c>
      <c r="C21" s="49" t="s">
        <v>1201</v>
      </c>
      <c r="D21" s="32">
        <f t="shared" si="3"/>
        <v>0</v>
      </c>
      <c r="E21" s="42"/>
      <c r="F21" s="37">
        <f t="shared" ref="F21:F46" si="11">IF(H21&lt;&gt;0,0,1)</f>
        <v>1</v>
      </c>
      <c r="G21" s="42"/>
      <c r="H21" s="45"/>
      <c r="I21" s="86">
        <f t="shared" ref="I21:I46" si="12">IF(H21&lt;&gt;0,IF(H21&lt;D21,1,0),0)</f>
        <v>0</v>
      </c>
      <c r="J21" s="48"/>
      <c r="K21" s="87">
        <f t="shared" ref="K21:K46" si="13">IF(J21&lt;&gt;0,IF(J21&lt;2017,1,0),0)</f>
        <v>0</v>
      </c>
      <c r="L21" s="42"/>
      <c r="M21" s="42"/>
      <c r="N21" s="45"/>
      <c r="O21" s="88">
        <f t="shared" ref="O21" si="14">IF(N21&lt;&gt;0,IF(N21+H21&gt;3*D21,0,IF(N21+H21&gt;D21*2.5,25,IF(N21+H21&gt;D21*2,50,IF(N21+H21&gt;D21*1.5,75,100)))),0)</f>
        <v>0</v>
      </c>
      <c r="P21" s="45"/>
      <c r="Q21" s="42"/>
      <c r="R21" s="42"/>
      <c r="S21" s="45"/>
      <c r="T21" s="45"/>
      <c r="U21" s="42"/>
      <c r="V21" s="88">
        <v>0</v>
      </c>
      <c r="W21" s="88"/>
    </row>
    <row r="22" spans="1:23" ht="39.950000000000003" customHeight="1" x14ac:dyDescent="0.25">
      <c r="A22" s="49" t="s">
        <v>1202</v>
      </c>
      <c r="B22" s="49" t="s">
        <v>80</v>
      </c>
      <c r="C22" s="49" t="s">
        <v>1203</v>
      </c>
      <c r="D22" s="32">
        <f t="shared" si="3"/>
        <v>0</v>
      </c>
      <c r="E22" s="42"/>
      <c r="F22" s="37">
        <f t="shared" si="11"/>
        <v>1</v>
      </c>
      <c r="G22" s="42"/>
      <c r="H22" s="45"/>
      <c r="I22" s="86">
        <f t="shared" si="12"/>
        <v>0</v>
      </c>
      <c r="J22" s="48"/>
      <c r="K22" s="87">
        <f t="shared" si="13"/>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1204</v>
      </c>
      <c r="B23" s="49" t="s">
        <v>80</v>
      </c>
      <c r="C23" s="49" t="s">
        <v>1205</v>
      </c>
      <c r="D23" s="32">
        <f t="shared" si="3"/>
        <v>0</v>
      </c>
      <c r="E23" s="42"/>
      <c r="F23" s="37">
        <f t="shared" si="11"/>
        <v>1</v>
      </c>
      <c r="G23" s="42"/>
      <c r="H23" s="45"/>
      <c r="I23" s="86">
        <f t="shared" si="12"/>
        <v>0</v>
      </c>
      <c r="J23" s="48"/>
      <c r="K23" s="87">
        <f t="shared" si="13"/>
        <v>0</v>
      </c>
      <c r="L23" s="42"/>
      <c r="M23" s="42"/>
      <c r="N23" s="45"/>
      <c r="O23" s="88">
        <f t="shared" ref="O23:O24" si="15">IF(N23&lt;&gt;0,IF(N23+H23&gt;3*D23,0,IF(N23+H23&gt;D23*2.5,25,IF(N23+H23&gt;D23*2,50,IF(N23+H23&gt;D23*1.5,75,100)))),0)</f>
        <v>0</v>
      </c>
      <c r="P23" s="45"/>
      <c r="Q23" s="42"/>
      <c r="R23" s="42"/>
      <c r="S23" s="45"/>
      <c r="T23" s="45"/>
      <c r="U23" s="42"/>
      <c r="V23" s="88">
        <v>0</v>
      </c>
      <c r="W23" s="88"/>
    </row>
    <row r="24" spans="1:23" ht="39.950000000000003" customHeight="1" x14ac:dyDescent="0.25">
      <c r="A24" s="49" t="s">
        <v>1206</v>
      </c>
      <c r="B24" s="49" t="s">
        <v>58</v>
      </c>
      <c r="C24" s="49"/>
      <c r="D24" s="32">
        <f t="shared" si="3"/>
        <v>0</v>
      </c>
      <c r="E24" s="42"/>
      <c r="F24" s="37">
        <f t="shared" si="11"/>
        <v>1</v>
      </c>
      <c r="G24" s="42"/>
      <c r="H24" s="45"/>
      <c r="I24" s="86">
        <f t="shared" si="12"/>
        <v>0</v>
      </c>
      <c r="J24" s="48"/>
      <c r="K24" s="87">
        <f t="shared" si="13"/>
        <v>0</v>
      </c>
      <c r="L24" s="42"/>
      <c r="M24" s="42"/>
      <c r="N24" s="45"/>
      <c r="O24" s="88">
        <f t="shared" si="15"/>
        <v>0</v>
      </c>
      <c r="P24" s="45"/>
      <c r="Q24" s="42"/>
      <c r="R24" s="42"/>
      <c r="S24" s="45"/>
      <c r="T24" s="45"/>
      <c r="U24" s="42"/>
      <c r="V24" s="88">
        <v>0</v>
      </c>
      <c r="W24" s="88"/>
    </row>
    <row r="25" spans="1:23" ht="39.950000000000003" customHeight="1" x14ac:dyDescent="0.25">
      <c r="A25" s="49" t="s">
        <v>1207</v>
      </c>
      <c r="B25" s="49" t="s">
        <v>80</v>
      </c>
      <c r="C25" s="49"/>
      <c r="D25" s="32">
        <f t="shared" si="3"/>
        <v>0</v>
      </c>
      <c r="E25" s="42"/>
      <c r="F25" s="37">
        <f t="shared" si="11"/>
        <v>1</v>
      </c>
      <c r="G25" s="42"/>
      <c r="H25" s="45"/>
      <c r="I25" s="86">
        <f t="shared" si="12"/>
        <v>0</v>
      </c>
      <c r="J25" s="48"/>
      <c r="K25" s="87">
        <f t="shared" si="13"/>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1208</v>
      </c>
      <c r="B26" s="49" t="s">
        <v>56</v>
      </c>
      <c r="C26" s="49"/>
      <c r="D26" s="32">
        <f t="shared" si="3"/>
        <v>1</v>
      </c>
      <c r="E26" s="42"/>
      <c r="F26" s="37">
        <f t="shared" si="11"/>
        <v>1</v>
      </c>
      <c r="G26" s="42"/>
      <c r="H26" s="45"/>
      <c r="I26" s="86">
        <f t="shared" si="12"/>
        <v>0</v>
      </c>
      <c r="J26" s="48"/>
      <c r="K26" s="87">
        <f t="shared" si="13"/>
        <v>0</v>
      </c>
      <c r="L26" s="42"/>
      <c r="M26" s="42"/>
      <c r="N26" s="45"/>
      <c r="O26" s="88">
        <f t="shared" ref="O26:O27" si="16">IF(N26&lt;&gt;0,IF(N26+H26&gt;3*D26,0,IF(N26+H26&gt;D26*2.5,25,IF(N26+H26&gt;D26*2,50,IF(N26+H26&gt;D26*1.5,75,100)))),0)</f>
        <v>0</v>
      </c>
      <c r="P26" s="45"/>
      <c r="Q26" s="42"/>
      <c r="R26" s="42"/>
      <c r="S26" s="45"/>
      <c r="T26" s="45"/>
      <c r="U26" s="42"/>
      <c r="V26" s="88">
        <v>0</v>
      </c>
      <c r="W26" s="88"/>
    </row>
    <row r="27" spans="1:23" ht="39.950000000000003" customHeight="1" x14ac:dyDescent="0.25">
      <c r="A27" s="49" t="s">
        <v>1209</v>
      </c>
      <c r="B27" s="49" t="s">
        <v>56</v>
      </c>
      <c r="C27" s="49"/>
      <c r="D27" s="32">
        <f t="shared" si="3"/>
        <v>1</v>
      </c>
      <c r="E27" s="42"/>
      <c r="F27" s="37">
        <f t="shared" si="11"/>
        <v>1</v>
      </c>
      <c r="G27" s="42"/>
      <c r="H27" s="45"/>
      <c r="I27" s="86">
        <f t="shared" si="12"/>
        <v>0</v>
      </c>
      <c r="J27" s="48"/>
      <c r="K27" s="87">
        <f t="shared" si="13"/>
        <v>0</v>
      </c>
      <c r="L27" s="42"/>
      <c r="M27" s="42"/>
      <c r="N27" s="45"/>
      <c r="O27" s="88">
        <f t="shared" si="16"/>
        <v>0</v>
      </c>
      <c r="P27" s="45"/>
      <c r="Q27" s="42"/>
      <c r="R27" s="42"/>
      <c r="S27" s="45"/>
      <c r="T27" s="45"/>
      <c r="U27" s="42"/>
      <c r="V27" s="88">
        <v>0</v>
      </c>
      <c r="W27" s="88"/>
    </row>
    <row r="28" spans="1:23" ht="39.950000000000003" customHeight="1" x14ac:dyDescent="0.25">
      <c r="A28" s="49" t="s">
        <v>1210</v>
      </c>
      <c r="B28" s="49" t="s">
        <v>56</v>
      </c>
      <c r="C28" s="49"/>
      <c r="D28" s="32">
        <f t="shared" si="3"/>
        <v>1</v>
      </c>
      <c r="E28" s="42"/>
      <c r="F28" s="37">
        <f t="shared" si="11"/>
        <v>1</v>
      </c>
      <c r="G28" s="42"/>
      <c r="H28" s="45"/>
      <c r="I28" s="86">
        <f t="shared" si="12"/>
        <v>0</v>
      </c>
      <c r="J28" s="48"/>
      <c r="K28" s="87">
        <f t="shared" si="13"/>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1211</v>
      </c>
      <c r="B29" s="49" t="s">
        <v>128</v>
      </c>
      <c r="C29" s="49" t="s">
        <v>1212</v>
      </c>
      <c r="D29" s="32">
        <f t="shared" si="3"/>
        <v>0</v>
      </c>
      <c r="E29" s="42"/>
      <c r="F29" s="37">
        <f t="shared" si="11"/>
        <v>1</v>
      </c>
      <c r="G29" s="42"/>
      <c r="H29" s="45"/>
      <c r="I29" s="86">
        <f t="shared" si="12"/>
        <v>0</v>
      </c>
      <c r="J29" s="48"/>
      <c r="K29" s="87">
        <f t="shared" si="13"/>
        <v>0</v>
      </c>
      <c r="L29" s="42"/>
      <c r="M29" s="42"/>
      <c r="N29" s="45"/>
      <c r="O29" s="88">
        <f t="shared" ref="O29:O30" si="17">IF(N29&lt;&gt;0,IF(N29+H29&gt;3*D29,0,IF(N29+H29&gt;D29*2.5,25,IF(N29+H29&gt;D29*2,50,IF(N29+H29&gt;D29*1.5,75,100)))),0)</f>
        <v>0</v>
      </c>
      <c r="P29" s="45"/>
      <c r="Q29" s="42"/>
      <c r="R29" s="42"/>
      <c r="S29" s="45"/>
      <c r="T29" s="45"/>
      <c r="U29" s="42"/>
      <c r="V29" s="88">
        <v>0</v>
      </c>
      <c r="W29" s="88"/>
    </row>
    <row r="30" spans="1:23" ht="39.950000000000003" customHeight="1" x14ac:dyDescent="0.25">
      <c r="A30" s="49" t="s">
        <v>1213</v>
      </c>
      <c r="B30" s="49" t="s">
        <v>56</v>
      </c>
      <c r="C30" s="49"/>
      <c r="D30" s="32">
        <f t="shared" si="3"/>
        <v>1</v>
      </c>
      <c r="E30" s="42"/>
      <c r="F30" s="37">
        <f t="shared" si="11"/>
        <v>1</v>
      </c>
      <c r="G30" s="42"/>
      <c r="H30" s="45"/>
      <c r="I30" s="86">
        <f t="shared" si="12"/>
        <v>0</v>
      </c>
      <c r="J30" s="48"/>
      <c r="K30" s="87">
        <f t="shared" si="13"/>
        <v>0</v>
      </c>
      <c r="L30" s="42"/>
      <c r="M30" s="42"/>
      <c r="N30" s="45"/>
      <c r="O30" s="88">
        <f t="shared" si="17"/>
        <v>0</v>
      </c>
      <c r="P30" s="45"/>
      <c r="Q30" s="42"/>
      <c r="R30" s="42"/>
      <c r="S30" s="45"/>
      <c r="T30" s="45"/>
      <c r="U30" s="42"/>
      <c r="V30" s="88">
        <v>0</v>
      </c>
      <c r="W30" s="88"/>
    </row>
    <row r="31" spans="1:23" ht="39.950000000000003" customHeight="1" x14ac:dyDescent="0.25">
      <c r="A31" s="49" t="s">
        <v>458</v>
      </c>
      <c r="B31" s="49" t="s">
        <v>80</v>
      </c>
      <c r="C31" s="49" t="s">
        <v>1214</v>
      </c>
      <c r="D31" s="32">
        <f t="shared" si="3"/>
        <v>0</v>
      </c>
      <c r="E31" s="42"/>
      <c r="F31" s="37">
        <f t="shared" si="11"/>
        <v>1</v>
      </c>
      <c r="G31" s="42"/>
      <c r="H31" s="45"/>
      <c r="I31" s="86">
        <f t="shared" si="12"/>
        <v>0</v>
      </c>
      <c r="J31" s="48"/>
      <c r="K31" s="87">
        <f t="shared" si="13"/>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460</v>
      </c>
      <c r="B32" s="49" t="s">
        <v>80</v>
      </c>
      <c r="C32" s="49" t="s">
        <v>461</v>
      </c>
      <c r="D32" s="32">
        <f t="shared" si="3"/>
        <v>0</v>
      </c>
      <c r="E32" s="42"/>
      <c r="F32" s="37">
        <f t="shared" si="11"/>
        <v>1</v>
      </c>
      <c r="G32" s="42"/>
      <c r="H32" s="45"/>
      <c r="I32" s="86">
        <f t="shared" si="12"/>
        <v>0</v>
      </c>
      <c r="J32" s="48"/>
      <c r="K32" s="87">
        <f t="shared" si="13"/>
        <v>0</v>
      </c>
      <c r="L32" s="42"/>
      <c r="M32" s="42"/>
      <c r="N32" s="45"/>
      <c r="O32" s="88">
        <f t="shared" ref="O32:O33" si="18">IF(N32&lt;&gt;0,IF(N32+H32&gt;3*D32,0,IF(N32+H32&gt;D32*2.5,25,IF(N32+H32&gt;D32*2,50,IF(N32+H32&gt;D32*1.5,75,100)))),0)</f>
        <v>0</v>
      </c>
      <c r="P32" s="45"/>
      <c r="Q32" s="42"/>
      <c r="R32" s="42"/>
      <c r="S32" s="45"/>
      <c r="T32" s="45"/>
      <c r="U32" s="42"/>
      <c r="V32" s="88">
        <v>0</v>
      </c>
      <c r="W32" s="88"/>
    </row>
    <row r="33" spans="1:23" ht="39.950000000000003" customHeight="1" x14ac:dyDescent="0.25">
      <c r="A33" s="49" t="s">
        <v>1215</v>
      </c>
      <c r="B33" s="49" t="s">
        <v>80</v>
      </c>
      <c r="C33" s="49" t="s">
        <v>1216</v>
      </c>
      <c r="D33" s="32">
        <f t="shared" si="3"/>
        <v>0</v>
      </c>
      <c r="E33" s="42"/>
      <c r="F33" s="37">
        <f t="shared" si="11"/>
        <v>1</v>
      </c>
      <c r="G33" s="42"/>
      <c r="H33" s="45"/>
      <c r="I33" s="86">
        <f t="shared" si="12"/>
        <v>0</v>
      </c>
      <c r="J33" s="48"/>
      <c r="K33" s="87">
        <f t="shared" si="13"/>
        <v>0</v>
      </c>
      <c r="L33" s="42"/>
      <c r="M33" s="42"/>
      <c r="N33" s="45"/>
      <c r="O33" s="88">
        <f t="shared" si="18"/>
        <v>0</v>
      </c>
      <c r="P33" s="45"/>
      <c r="Q33" s="42"/>
      <c r="R33" s="42"/>
      <c r="S33" s="45"/>
      <c r="T33" s="45"/>
      <c r="U33" s="42"/>
      <c r="V33" s="88">
        <v>0</v>
      </c>
      <c r="W33" s="88"/>
    </row>
    <row r="34" spans="1:23" ht="39.950000000000003" customHeight="1" x14ac:dyDescent="0.25">
      <c r="A34" s="49" t="s">
        <v>1217</v>
      </c>
      <c r="B34" s="49" t="s">
        <v>80</v>
      </c>
      <c r="C34" s="49" t="s">
        <v>1218</v>
      </c>
      <c r="D34" s="32">
        <f t="shared" si="3"/>
        <v>0</v>
      </c>
      <c r="E34" s="42"/>
      <c r="F34" s="37">
        <f t="shared" si="11"/>
        <v>1</v>
      </c>
      <c r="G34" s="42"/>
      <c r="H34" s="45"/>
      <c r="I34" s="86">
        <f t="shared" si="12"/>
        <v>0</v>
      </c>
      <c r="J34" s="48"/>
      <c r="K34" s="87">
        <f t="shared" si="13"/>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491</v>
      </c>
      <c r="B35" s="49" t="s">
        <v>80</v>
      </c>
      <c r="C35" s="49" t="s">
        <v>1219</v>
      </c>
      <c r="D35" s="32">
        <f t="shared" si="3"/>
        <v>0</v>
      </c>
      <c r="E35" s="42"/>
      <c r="F35" s="37">
        <f t="shared" si="11"/>
        <v>1</v>
      </c>
      <c r="G35" s="42"/>
      <c r="H35" s="45"/>
      <c r="I35" s="86">
        <f t="shared" si="12"/>
        <v>0</v>
      </c>
      <c r="J35" s="48"/>
      <c r="K35" s="87">
        <f t="shared" si="13"/>
        <v>0</v>
      </c>
      <c r="L35" s="42"/>
      <c r="M35" s="42"/>
      <c r="N35" s="45"/>
      <c r="O35" s="88">
        <f t="shared" ref="O35:O36" si="19">IF(N35&lt;&gt;0,IF(N35+H35&gt;3*D35,0,IF(N35+H35&gt;D35*2.5,25,IF(N35+H35&gt;D35*2,50,IF(N35+H35&gt;D35*1.5,75,100)))),0)</f>
        <v>0</v>
      </c>
      <c r="P35" s="45"/>
      <c r="Q35" s="42"/>
      <c r="R35" s="42"/>
      <c r="S35" s="45"/>
      <c r="T35" s="45"/>
      <c r="U35" s="42"/>
      <c r="V35" s="88">
        <v>0</v>
      </c>
      <c r="W35" s="88"/>
    </row>
    <row r="36" spans="1:23" ht="39.950000000000003" customHeight="1" x14ac:dyDescent="0.25">
      <c r="A36" s="49" t="s">
        <v>1220</v>
      </c>
      <c r="B36" s="49" t="s">
        <v>56</v>
      </c>
      <c r="C36" s="49"/>
      <c r="D36" s="32">
        <f t="shared" si="3"/>
        <v>1</v>
      </c>
      <c r="E36" s="42"/>
      <c r="F36" s="37">
        <f t="shared" si="11"/>
        <v>1</v>
      </c>
      <c r="G36" s="42"/>
      <c r="H36" s="45"/>
      <c r="I36" s="86">
        <f t="shared" si="12"/>
        <v>0</v>
      </c>
      <c r="J36" s="48"/>
      <c r="K36" s="87">
        <f t="shared" si="13"/>
        <v>0</v>
      </c>
      <c r="L36" s="42"/>
      <c r="M36" s="42"/>
      <c r="N36" s="45"/>
      <c r="O36" s="88">
        <f t="shared" si="19"/>
        <v>0</v>
      </c>
      <c r="P36" s="45"/>
      <c r="Q36" s="42"/>
      <c r="R36" s="42"/>
      <c r="S36" s="45"/>
      <c r="T36" s="45"/>
      <c r="U36" s="42"/>
      <c r="V36" s="88">
        <v>0</v>
      </c>
      <c r="W36" s="88"/>
    </row>
    <row r="37" spans="1:23" ht="39.950000000000003" customHeight="1" x14ac:dyDescent="0.25">
      <c r="A37" s="49" t="s">
        <v>1221</v>
      </c>
      <c r="B37" s="49" t="s">
        <v>56</v>
      </c>
      <c r="C37" s="49"/>
      <c r="D37" s="32">
        <f t="shared" si="3"/>
        <v>1</v>
      </c>
      <c r="E37" s="42"/>
      <c r="F37" s="37">
        <f t="shared" si="11"/>
        <v>1</v>
      </c>
      <c r="G37" s="42"/>
      <c r="H37" s="45"/>
      <c r="I37" s="86">
        <f t="shared" si="12"/>
        <v>0</v>
      </c>
      <c r="J37" s="48"/>
      <c r="K37" s="87">
        <f t="shared" si="13"/>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1222</v>
      </c>
      <c r="B38" s="49" t="s">
        <v>56</v>
      </c>
      <c r="C38" s="49"/>
      <c r="D38" s="32">
        <f t="shared" si="3"/>
        <v>1</v>
      </c>
      <c r="E38" s="42"/>
      <c r="F38" s="37">
        <f t="shared" si="11"/>
        <v>1</v>
      </c>
      <c r="G38" s="42"/>
      <c r="H38" s="45"/>
      <c r="I38" s="86">
        <f t="shared" si="12"/>
        <v>0</v>
      </c>
      <c r="J38" s="48"/>
      <c r="K38" s="87">
        <f t="shared" si="13"/>
        <v>0</v>
      </c>
      <c r="L38" s="42"/>
      <c r="M38" s="42"/>
      <c r="N38" s="45"/>
      <c r="O38" s="88">
        <f t="shared" ref="O38:O46" si="20">IF(N38&lt;&gt;0,IF(N38+H38&gt;3*D38,0,IF(N38+H38&gt;D38*2.5,25,IF(N38+H38&gt;D38*2,50,IF(N38+H38&gt;D38*1.5,75,100)))),0)</f>
        <v>0</v>
      </c>
      <c r="P38" s="45"/>
      <c r="Q38" s="42"/>
      <c r="R38" s="42"/>
      <c r="S38" s="45"/>
      <c r="T38" s="45"/>
      <c r="U38" s="42"/>
      <c r="V38" s="88">
        <v>0</v>
      </c>
      <c r="W38" s="88"/>
    </row>
    <row r="39" spans="1:23" ht="39.950000000000003" customHeight="1" x14ac:dyDescent="0.25">
      <c r="A39" s="49" t="s">
        <v>1223</v>
      </c>
      <c r="B39" s="49" t="s">
        <v>56</v>
      </c>
      <c r="C39" s="49"/>
      <c r="D39" s="32">
        <f t="shared" ref="D39:D41" si="21">IF(B39="I",$F$2,IF(B39="G/2",$F$2/2,IF(B39="G/5",$F$2/5,IF(B39="G/10",$F$2/10,1))))</f>
        <v>1</v>
      </c>
      <c r="E39" s="42"/>
      <c r="F39" s="37">
        <f t="shared" ref="F39:F41" si="22">IF(H39&lt;&gt;0,0,1)</f>
        <v>1</v>
      </c>
      <c r="G39" s="42"/>
      <c r="H39" s="45"/>
      <c r="I39" s="86">
        <f t="shared" ref="I39:I41" si="23">IF(H39&lt;&gt;0,IF(H39&lt;D39,1,0),0)</f>
        <v>0</v>
      </c>
      <c r="J39" s="48"/>
      <c r="K39" s="87">
        <f t="shared" si="13"/>
        <v>0</v>
      </c>
      <c r="L39" s="42"/>
      <c r="M39" s="42"/>
      <c r="N39" s="45"/>
      <c r="O39" s="88">
        <f t="shared" ref="O39:O41" si="24">IF(N39&lt;&gt;0,IF(N39+H39&gt;3*D39,0,IF(N39+H39&gt;D39*2.5,25,IF(N39+H39&gt;D39*2,50,IF(N39+H39&gt;D39*1.5,75,100)))),0)</f>
        <v>0</v>
      </c>
      <c r="P39" s="45"/>
      <c r="Q39" s="42"/>
      <c r="R39" s="42"/>
      <c r="S39" s="45"/>
      <c r="T39" s="45"/>
      <c r="U39" s="42"/>
      <c r="V39" s="88">
        <v>0</v>
      </c>
      <c r="W39" s="88"/>
    </row>
    <row r="40" spans="1:23" ht="39.950000000000003" customHeight="1" x14ac:dyDescent="0.25">
      <c r="A40" s="49" t="s">
        <v>1224</v>
      </c>
      <c r="B40" s="49" t="s">
        <v>56</v>
      </c>
      <c r="C40" s="49" t="s">
        <v>1225</v>
      </c>
      <c r="D40" s="32">
        <f t="shared" si="21"/>
        <v>1</v>
      </c>
      <c r="E40" s="42"/>
      <c r="F40" s="37">
        <f t="shared" si="22"/>
        <v>1</v>
      </c>
      <c r="G40" s="42"/>
      <c r="H40" s="45"/>
      <c r="I40" s="86">
        <f t="shared" si="23"/>
        <v>0</v>
      </c>
      <c r="J40" s="48"/>
      <c r="K40" s="87">
        <f t="shared" si="13"/>
        <v>0</v>
      </c>
      <c r="L40" s="42"/>
      <c r="M40" s="42"/>
      <c r="N40" s="45"/>
      <c r="O40" s="88">
        <f t="shared" si="24"/>
        <v>0</v>
      </c>
      <c r="P40" s="45"/>
      <c r="Q40" s="42"/>
      <c r="R40" s="42"/>
      <c r="S40" s="45"/>
      <c r="T40" s="45"/>
      <c r="U40" s="42"/>
      <c r="V40" s="88">
        <v>0</v>
      </c>
      <c r="W40" s="88"/>
    </row>
    <row r="41" spans="1:23" ht="39.950000000000003" customHeight="1" x14ac:dyDescent="0.25">
      <c r="A41" s="49" t="s">
        <v>1226</v>
      </c>
      <c r="B41" s="49" t="s">
        <v>56</v>
      </c>
      <c r="C41" s="49"/>
      <c r="D41" s="32">
        <f t="shared" si="21"/>
        <v>1</v>
      </c>
      <c r="E41" s="42"/>
      <c r="F41" s="37">
        <f t="shared" si="22"/>
        <v>1</v>
      </c>
      <c r="G41" s="42"/>
      <c r="H41" s="45"/>
      <c r="I41" s="86">
        <f t="shared" si="23"/>
        <v>0</v>
      </c>
      <c r="J41" s="48"/>
      <c r="K41" s="87">
        <f t="shared" si="13"/>
        <v>0</v>
      </c>
      <c r="L41" s="42"/>
      <c r="M41" s="42"/>
      <c r="N41" s="45"/>
      <c r="O41" s="88">
        <f t="shared" si="24"/>
        <v>0</v>
      </c>
      <c r="P41" s="45"/>
      <c r="Q41" s="42"/>
      <c r="R41" s="42"/>
      <c r="S41" s="45"/>
      <c r="T41" s="45"/>
      <c r="U41" s="42"/>
      <c r="V41" s="88">
        <v>0</v>
      </c>
      <c r="W41" s="88"/>
    </row>
    <row r="42" spans="1:23" ht="39.950000000000003" customHeight="1" x14ac:dyDescent="0.25">
      <c r="A42" s="49" t="s">
        <v>1227</v>
      </c>
      <c r="B42" s="49" t="s">
        <v>56</v>
      </c>
      <c r="C42" s="49" t="s">
        <v>1228</v>
      </c>
      <c r="D42" s="32">
        <f t="shared" si="3"/>
        <v>1</v>
      </c>
      <c r="E42" s="42"/>
      <c r="F42" s="37">
        <f t="shared" si="11"/>
        <v>1</v>
      </c>
      <c r="G42" s="42"/>
      <c r="H42" s="45"/>
      <c r="I42" s="86">
        <f t="shared" si="12"/>
        <v>0</v>
      </c>
      <c r="J42" s="48"/>
      <c r="K42" s="87">
        <f t="shared" si="13"/>
        <v>0</v>
      </c>
      <c r="L42" s="42"/>
      <c r="M42" s="42"/>
      <c r="N42" s="45"/>
      <c r="O42" s="88">
        <f t="shared" si="20"/>
        <v>0</v>
      </c>
      <c r="P42" s="45"/>
      <c r="Q42" s="42"/>
      <c r="R42" s="42"/>
      <c r="S42" s="45"/>
      <c r="T42" s="45"/>
      <c r="U42" s="42"/>
      <c r="V42" s="88">
        <v>0</v>
      </c>
      <c r="W42" s="88"/>
    </row>
    <row r="43" spans="1:23" ht="39.950000000000003" customHeight="1" x14ac:dyDescent="0.25">
      <c r="A43" s="49" t="s">
        <v>1229</v>
      </c>
      <c r="B43" s="49" t="s">
        <v>80</v>
      </c>
      <c r="C43" s="49" t="s">
        <v>1230</v>
      </c>
      <c r="D43" s="32">
        <f t="shared" si="3"/>
        <v>0</v>
      </c>
      <c r="E43" s="42"/>
      <c r="F43" s="37">
        <f t="shared" si="11"/>
        <v>1</v>
      </c>
      <c r="G43" s="42"/>
      <c r="H43" s="45"/>
      <c r="I43" s="86">
        <f t="shared" si="12"/>
        <v>0</v>
      </c>
      <c r="J43" s="48"/>
      <c r="K43" s="87">
        <f t="shared" si="13"/>
        <v>0</v>
      </c>
      <c r="L43" s="42"/>
      <c r="M43" s="42"/>
      <c r="N43" s="45"/>
      <c r="O43" s="88">
        <f t="shared" si="20"/>
        <v>0</v>
      </c>
      <c r="P43" s="45"/>
      <c r="Q43" s="42"/>
      <c r="R43" s="42"/>
      <c r="S43" s="45"/>
      <c r="T43" s="45"/>
      <c r="U43" s="42"/>
      <c r="V43" s="88">
        <v>0</v>
      </c>
      <c r="W43" s="88"/>
    </row>
    <row r="44" spans="1:23" ht="39.950000000000003" customHeight="1" x14ac:dyDescent="0.25">
      <c r="A44" s="49" t="s">
        <v>1231</v>
      </c>
      <c r="B44" s="49" t="s">
        <v>56</v>
      </c>
      <c r="C44" s="49" t="s">
        <v>1232</v>
      </c>
      <c r="D44" s="32">
        <f t="shared" si="3"/>
        <v>1</v>
      </c>
      <c r="E44" s="42"/>
      <c r="F44" s="37">
        <f t="shared" si="11"/>
        <v>1</v>
      </c>
      <c r="G44" s="42"/>
      <c r="H44" s="45"/>
      <c r="I44" s="86">
        <f t="shared" si="12"/>
        <v>0</v>
      </c>
      <c r="J44" s="48"/>
      <c r="K44" s="87">
        <f t="shared" si="13"/>
        <v>0</v>
      </c>
      <c r="L44" s="42"/>
      <c r="M44" s="42"/>
      <c r="N44" s="45"/>
      <c r="O44" s="88">
        <f t="shared" si="20"/>
        <v>0</v>
      </c>
      <c r="P44" s="45"/>
      <c r="Q44" s="42"/>
      <c r="R44" s="42"/>
      <c r="S44" s="45"/>
      <c r="T44" s="45"/>
      <c r="U44" s="42"/>
      <c r="V44" s="88">
        <v>0</v>
      </c>
      <c r="W44" s="88"/>
    </row>
    <row r="45" spans="1:23" ht="39.950000000000003" customHeight="1" x14ac:dyDescent="0.25">
      <c r="A45" s="49" t="s">
        <v>1233</v>
      </c>
      <c r="B45" s="49" t="s">
        <v>80</v>
      </c>
      <c r="C45" s="49"/>
      <c r="D45" s="32">
        <f t="shared" si="3"/>
        <v>0</v>
      </c>
      <c r="E45" s="42"/>
      <c r="F45" s="37">
        <f t="shared" si="11"/>
        <v>1</v>
      </c>
      <c r="G45" s="42"/>
      <c r="H45" s="45"/>
      <c r="I45" s="86">
        <f t="shared" si="12"/>
        <v>0</v>
      </c>
      <c r="J45" s="48"/>
      <c r="K45" s="87">
        <f t="shared" si="13"/>
        <v>0</v>
      </c>
      <c r="L45" s="42"/>
      <c r="M45" s="42"/>
      <c r="N45" s="45"/>
      <c r="O45" s="88">
        <f t="shared" si="20"/>
        <v>0</v>
      </c>
      <c r="P45" s="45"/>
      <c r="Q45" s="42"/>
      <c r="R45" s="42"/>
      <c r="S45" s="45"/>
      <c r="T45" s="45"/>
      <c r="U45" s="42"/>
      <c r="V45" s="88">
        <v>0</v>
      </c>
      <c r="W45" s="88"/>
    </row>
    <row r="46" spans="1:23" ht="39.950000000000003" customHeight="1" x14ac:dyDescent="0.25">
      <c r="A46" s="49" t="s">
        <v>1234</v>
      </c>
      <c r="B46" s="49" t="s">
        <v>80</v>
      </c>
      <c r="C46" s="49" t="s">
        <v>1235</v>
      </c>
      <c r="D46" s="32">
        <f t="shared" si="3"/>
        <v>0</v>
      </c>
      <c r="E46" s="42"/>
      <c r="F46" s="37">
        <f t="shared" si="11"/>
        <v>1</v>
      </c>
      <c r="G46" s="42"/>
      <c r="H46" s="45"/>
      <c r="I46" s="86">
        <f t="shared" si="12"/>
        <v>0</v>
      </c>
      <c r="J46" s="48"/>
      <c r="K46" s="87">
        <f t="shared" si="13"/>
        <v>0</v>
      </c>
      <c r="L46" s="42"/>
      <c r="M46" s="42"/>
      <c r="N46" s="45"/>
      <c r="O46" s="88">
        <f t="shared" si="20"/>
        <v>0</v>
      </c>
      <c r="P46" s="45"/>
      <c r="Q46" s="42"/>
      <c r="R46" s="42"/>
      <c r="S46" s="45"/>
      <c r="T46" s="45"/>
      <c r="U46" s="42"/>
      <c r="V46" s="88">
        <v>0</v>
      </c>
      <c r="W46" s="88"/>
    </row>
    <row r="47" spans="1:23" ht="39.950000000000003" customHeight="1" x14ac:dyDescent="0.25">
      <c r="A47" s="23" t="s">
        <v>64</v>
      </c>
      <c r="B47" s="23" t="s">
        <v>53</v>
      </c>
      <c r="C47" s="23" t="s">
        <v>54</v>
      </c>
      <c r="D47" s="36">
        <f>1500/65</f>
        <v>23.076923076923077</v>
      </c>
      <c r="E47" s="41"/>
      <c r="F47" s="28">
        <f>(AVERAGE(F48:F49)*$D$47)</f>
        <v>23.076923076923077</v>
      </c>
      <c r="G47" s="41"/>
      <c r="H47" s="44"/>
      <c r="I47" s="28">
        <f>(AVERAGE(I48:I49)*$D$47)</f>
        <v>0</v>
      </c>
      <c r="J47" s="47"/>
      <c r="K47" s="28">
        <f>(AVERAGE(K48:K49)*$D$47)</f>
        <v>0</v>
      </c>
      <c r="L47" s="41"/>
      <c r="M47" s="41"/>
      <c r="N47" s="44"/>
      <c r="O47" s="28">
        <f>AVERAGE(O48:O49)</f>
        <v>0</v>
      </c>
      <c r="P47" s="44"/>
      <c r="Q47" s="41"/>
      <c r="R47" s="41"/>
      <c r="S47" s="44"/>
      <c r="T47" s="44"/>
      <c r="U47" s="41"/>
      <c r="V47" s="28">
        <f>AVERAGE(V48:V49)</f>
        <v>0</v>
      </c>
      <c r="W47" s="28"/>
    </row>
    <row r="48" spans="1:23" ht="39.950000000000003" customHeight="1" x14ac:dyDescent="0.25">
      <c r="A48" s="49" t="s">
        <v>1236</v>
      </c>
      <c r="B48" s="49" t="s">
        <v>56</v>
      </c>
      <c r="C48" s="50"/>
      <c r="D48" s="32">
        <f t="shared" si="3"/>
        <v>1</v>
      </c>
      <c r="E48" s="42"/>
      <c r="F48" s="37">
        <f>IF(H48&lt;&gt;0,0,1)</f>
        <v>1</v>
      </c>
      <c r="G48" s="42"/>
      <c r="H48" s="45"/>
      <c r="I48" s="86">
        <f>IF(H48&lt;&gt;0,IF(H48&lt;D48,1,0),0)</f>
        <v>0</v>
      </c>
      <c r="J48" s="48"/>
      <c r="K48" s="87">
        <f t="shared" ref="K48:K49" si="25">IF(J48&lt;&gt;0,IF(J48&lt;2017,1,0),0)</f>
        <v>0</v>
      </c>
      <c r="L48" s="42"/>
      <c r="M48" s="42"/>
      <c r="N48" s="45"/>
      <c r="O48" s="88">
        <f t="shared" ref="O48:O49" si="26">IF(N48&lt;&gt;0,IF(N48+H48&gt;3*D48,0,IF(N48+H48&gt;D48*2.5,25,IF(N48+H48&gt;D48*2,50,IF(N48+H48&gt;D48*1.5,75,100)))),0)</f>
        <v>0</v>
      </c>
      <c r="P48" s="45"/>
      <c r="Q48" s="42"/>
      <c r="R48" s="42"/>
      <c r="S48" s="45"/>
      <c r="T48" s="45"/>
      <c r="U48" s="42"/>
      <c r="V48" s="88">
        <v>0</v>
      </c>
      <c r="W48" s="88"/>
    </row>
    <row r="49" spans="1:23" ht="39.950000000000003" customHeight="1" x14ac:dyDescent="0.25">
      <c r="A49" s="49" t="s">
        <v>1237</v>
      </c>
      <c r="B49" s="49" t="s">
        <v>56</v>
      </c>
      <c r="C49" s="50"/>
      <c r="D49" s="32">
        <f t="shared" si="3"/>
        <v>1</v>
      </c>
      <c r="E49" s="42"/>
      <c r="F49" s="37">
        <f>IF(H49&lt;&gt;0,0,1)</f>
        <v>1</v>
      </c>
      <c r="G49" s="42"/>
      <c r="H49" s="45"/>
      <c r="I49" s="86">
        <f>IF(H49&lt;&gt;0,IF(H49&lt;D49,1,0),0)</f>
        <v>0</v>
      </c>
      <c r="J49" s="48"/>
      <c r="K49" s="87">
        <f t="shared" si="25"/>
        <v>0</v>
      </c>
      <c r="L49" s="42"/>
      <c r="M49" s="42"/>
      <c r="N49" s="45"/>
      <c r="O49" s="88">
        <f t="shared" si="26"/>
        <v>0</v>
      </c>
      <c r="P49" s="45"/>
      <c r="Q49" s="42"/>
      <c r="R49" s="42"/>
      <c r="S49" s="45"/>
      <c r="T49" s="45"/>
      <c r="U49" s="42"/>
      <c r="V49" s="88">
        <v>0</v>
      </c>
      <c r="W49" s="88"/>
    </row>
    <row r="50" spans="1:23" x14ac:dyDescent="0.25">
      <c r="E50" s="93"/>
      <c r="G50" s="93"/>
      <c r="H50" s="94"/>
      <c r="J50" s="95"/>
      <c r="L50" s="93"/>
      <c r="M50" s="93"/>
      <c r="N50" s="94"/>
      <c r="P50" s="94"/>
      <c r="Q50" s="93"/>
      <c r="R50" s="93"/>
      <c r="S50" s="94"/>
      <c r="T50" s="94"/>
      <c r="U50" s="93"/>
    </row>
  </sheetData>
  <sheetProtection algorithmName="SHA-512" hashValue="ACQqWb5U4hPNMWNX+V1OkO7BK7Ql6Hs4K0IV2Y09zDkkyukeuGsTelX+PeS3i4E4+TlGCCzvyg4fzX8zcJyb8g==" saltValue="JcqhdP8/SuNJUDc0I1GHaA=="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D5D81B2-2040-4DAC-9CE4-F255DC051E3F}">
          <x14:formula1>
            <xm:f>lista!$A$2:$A$6</xm:f>
          </x14:formula1>
          <xm:sqref>V11:V19 V21:V46 V48:V49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4C45-2B86-41F2-A0D7-95CF4E606013}">
  <dimension ref="A1:W33"/>
  <sheetViews>
    <sheetView showGridLines="0" zoomScaleNormal="100" zoomScaleSheetLayoutView="100" workbookViewId="0">
      <pane ySplit="8" topLeftCell="A9" activePane="bottomLeft" state="frozen"/>
      <selection pane="bottomLeft" activeCell="E11" sqref="E11:E32"/>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1238</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SUM(P9:P32)</f>
        <v>0</v>
      </c>
      <c r="S6" s="75"/>
      <c r="T6" s="78">
        <f>SUM(T9:T32)</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1238</v>
      </c>
      <c r="B9" s="133"/>
      <c r="C9" s="133"/>
      <c r="D9" s="39">
        <f>+D10+D12+D15+D30</f>
        <v>100</v>
      </c>
      <c r="E9" s="40"/>
      <c r="F9" s="27">
        <f>+F10+F12+F15+F30</f>
        <v>100</v>
      </c>
      <c r="G9" s="40"/>
      <c r="H9" s="43"/>
      <c r="I9" s="27">
        <f>+I10+I12+I15+I30</f>
        <v>0</v>
      </c>
      <c r="J9" s="46"/>
      <c r="K9" s="27">
        <f>+K10+K12+K15+K30</f>
        <v>0</v>
      </c>
      <c r="L9" s="40"/>
      <c r="M9" s="40"/>
      <c r="N9" s="43"/>
      <c r="O9" s="27">
        <f>AVERAGE(O10,O12,O15,O30)</f>
        <v>0</v>
      </c>
      <c r="P9" s="43"/>
      <c r="Q9" s="40"/>
      <c r="R9" s="40"/>
      <c r="S9" s="43"/>
      <c r="T9" s="43"/>
      <c r="U9" s="40"/>
      <c r="V9" s="27">
        <f>AVERAGE(V10,V12,V15,V30)</f>
        <v>0</v>
      </c>
      <c r="W9" s="27"/>
    </row>
    <row r="10" spans="1:23" ht="39.950000000000003" customHeight="1" x14ac:dyDescent="0.25">
      <c r="A10" s="23" t="s">
        <v>52</v>
      </c>
      <c r="B10" s="23" t="s">
        <v>53</v>
      </c>
      <c r="C10" s="23" t="s">
        <v>54</v>
      </c>
      <c r="D10" s="36">
        <f>4000/80</f>
        <v>50</v>
      </c>
      <c r="E10" s="41"/>
      <c r="F10" s="28">
        <f>(AVERAGE(F11:F11)*$D$10)</f>
        <v>50</v>
      </c>
      <c r="G10" s="41"/>
      <c r="H10" s="44"/>
      <c r="I10" s="28">
        <f>(AVERAGE(I11:I11)*$D$10)</f>
        <v>0</v>
      </c>
      <c r="J10" s="47"/>
      <c r="K10" s="28">
        <f>(AVERAGE(K11:K11)*$D$10)</f>
        <v>0</v>
      </c>
      <c r="L10" s="41"/>
      <c r="M10" s="41"/>
      <c r="N10" s="44"/>
      <c r="O10" s="28">
        <f>AVERAGE(O11:O11)</f>
        <v>0</v>
      </c>
      <c r="P10" s="44"/>
      <c r="Q10" s="41"/>
      <c r="R10" s="41"/>
      <c r="S10" s="44"/>
      <c r="T10" s="44"/>
      <c r="U10" s="41"/>
      <c r="V10" s="28">
        <f>AVERAGE(V11:V11)</f>
        <v>0</v>
      </c>
      <c r="W10" s="28"/>
    </row>
    <row r="11" spans="1:23" ht="39.950000000000003" customHeight="1" x14ac:dyDescent="0.25">
      <c r="A11" s="49" t="s">
        <v>1239</v>
      </c>
      <c r="B11" s="49" t="s">
        <v>56</v>
      </c>
      <c r="C11" s="49"/>
      <c r="D11" s="32">
        <f>IF(B11="I",$F$2,IF(B11="G/2",$F$2/2,IF(B11="G/5",$F$2/5,IF(B11="G/10",$F$2/10,1))))</f>
        <v>1</v>
      </c>
      <c r="E11" s="42"/>
      <c r="F11" s="37">
        <f t="shared" ref="F11" si="0">IF(H11&lt;&gt;0,0,1)</f>
        <v>1</v>
      </c>
      <c r="G11" s="42"/>
      <c r="H11" s="45"/>
      <c r="I11" s="86">
        <f t="shared" ref="I11" si="1">IF(H11&lt;&gt;0,IF(H11&lt;D11,1,0),0)</f>
        <v>0</v>
      </c>
      <c r="J11" s="48"/>
      <c r="K11" s="87">
        <f t="shared" ref="K11"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23" t="s">
        <v>72</v>
      </c>
      <c r="B12" s="23" t="s">
        <v>53</v>
      </c>
      <c r="C12" s="23" t="s">
        <v>54</v>
      </c>
      <c r="D12" s="36">
        <f>1500/80</f>
        <v>18.75</v>
      </c>
      <c r="E12" s="41"/>
      <c r="F12" s="28">
        <f>(AVERAGE(F13:F14)*$D$12)</f>
        <v>18.75</v>
      </c>
      <c r="G12" s="41"/>
      <c r="H12" s="44"/>
      <c r="I12" s="28">
        <f>(AVERAGE(I13:I14)*$D$12)</f>
        <v>0</v>
      </c>
      <c r="J12" s="47"/>
      <c r="K12" s="28">
        <f>(AVERAGE(K13:K14)*$D$12)</f>
        <v>0</v>
      </c>
      <c r="L12" s="41"/>
      <c r="M12" s="41"/>
      <c r="N12" s="44"/>
      <c r="O12" s="28">
        <f>AVERAGE(O13:O14)</f>
        <v>0</v>
      </c>
      <c r="P12" s="44"/>
      <c r="Q12" s="41"/>
      <c r="R12" s="41"/>
      <c r="S12" s="44"/>
      <c r="T12" s="44"/>
      <c r="U12" s="41"/>
      <c r="V12" s="28">
        <f>AVERAGE(V13:V14)</f>
        <v>0</v>
      </c>
      <c r="W12" s="28"/>
    </row>
    <row r="13" spans="1:23" ht="39.950000000000003" customHeight="1" x14ac:dyDescent="0.25">
      <c r="A13" s="49" t="s">
        <v>1240</v>
      </c>
      <c r="B13" s="49" t="s">
        <v>58</v>
      </c>
      <c r="C13" s="49"/>
      <c r="D13" s="32">
        <f t="shared" ref="D13:D32" si="3">IF(B13="I",$F$2,IF(B13="G/2",$F$2/2,IF(B13="G/5",$F$2/5,IF(B13="G/10",$F$2/10,1))))</f>
        <v>0</v>
      </c>
      <c r="E13" s="42"/>
      <c r="F13" s="37">
        <f t="shared" ref="F13:F14" si="4">IF(H13&lt;&gt;0,0,1)</f>
        <v>1</v>
      </c>
      <c r="G13" s="42"/>
      <c r="H13" s="45"/>
      <c r="I13" s="86">
        <f t="shared" ref="I13:I14" si="5">IF(H13&lt;&gt;0,IF(H13&lt;D13,1,0),0)</f>
        <v>0</v>
      </c>
      <c r="J13" s="48"/>
      <c r="K13" s="87">
        <f t="shared" ref="K13:K14" si="6">IF(J13&lt;&gt;0,IF(J13&lt;2017,1,0),0)</f>
        <v>0</v>
      </c>
      <c r="L13" s="42"/>
      <c r="M13" s="42"/>
      <c r="N13" s="45"/>
      <c r="O13" s="88">
        <f>IF(N13&lt;&gt;0,IF(N13+H13&gt;3*D13,0,IF(N13+H13&gt;D13*2.5,25,IF(N13+H13&gt;D13*2,50,IF(N13+H13&gt;D13*1.5,75,100)))),0)</f>
        <v>0</v>
      </c>
      <c r="P13" s="45"/>
      <c r="Q13" s="42"/>
      <c r="R13" s="42"/>
      <c r="S13" s="45"/>
      <c r="T13" s="45"/>
      <c r="U13" s="42"/>
      <c r="V13" s="88">
        <v>0</v>
      </c>
      <c r="W13" s="88"/>
    </row>
    <row r="14" spans="1:23" ht="39.950000000000003" customHeight="1" x14ac:dyDescent="0.25">
      <c r="A14" s="49" t="s">
        <v>1241</v>
      </c>
      <c r="B14" s="49" t="s">
        <v>56</v>
      </c>
      <c r="C14" s="49" t="s">
        <v>1242</v>
      </c>
      <c r="D14" s="32">
        <f t="shared" si="3"/>
        <v>1</v>
      </c>
      <c r="E14" s="42"/>
      <c r="F14" s="37">
        <f t="shared" si="4"/>
        <v>1</v>
      </c>
      <c r="G14" s="42"/>
      <c r="H14" s="45"/>
      <c r="I14" s="86">
        <f t="shared" si="5"/>
        <v>0</v>
      </c>
      <c r="J14" s="48"/>
      <c r="K14" s="87">
        <f t="shared" si="6"/>
        <v>0</v>
      </c>
      <c r="L14" s="42"/>
      <c r="M14" s="42"/>
      <c r="N14" s="45"/>
      <c r="O14" s="88">
        <f t="shared" ref="O14" si="7">IF(N14&lt;&gt;0,IF(N14+H14&gt;3*D14,0,IF(N14+H14&gt;D14*2.5,25,IF(N14+H14&gt;D14*2,50,IF(N14+H14&gt;D14*1.5,75,100)))),0)</f>
        <v>0</v>
      </c>
      <c r="P14" s="45"/>
      <c r="Q14" s="42"/>
      <c r="R14" s="42"/>
      <c r="S14" s="45"/>
      <c r="T14" s="45"/>
      <c r="U14" s="42"/>
      <c r="V14" s="88">
        <v>0</v>
      </c>
      <c r="W14" s="88"/>
    </row>
    <row r="15" spans="1:23" ht="39.950000000000003" customHeight="1" x14ac:dyDescent="0.25">
      <c r="A15" s="23" t="s">
        <v>60</v>
      </c>
      <c r="B15" s="23" t="s">
        <v>53</v>
      </c>
      <c r="C15" s="23" t="s">
        <v>54</v>
      </c>
      <c r="D15" s="36">
        <f>1000/80</f>
        <v>12.5</v>
      </c>
      <c r="E15" s="41"/>
      <c r="F15" s="28">
        <f>(AVERAGE(F16:F29)*$D$15)</f>
        <v>12.5</v>
      </c>
      <c r="G15" s="41"/>
      <c r="H15" s="44"/>
      <c r="I15" s="28">
        <f>(AVERAGE(I16:I29)*$D$15)</f>
        <v>0</v>
      </c>
      <c r="J15" s="47"/>
      <c r="K15" s="28">
        <f>(AVERAGE(K16:K29)*$D$15)</f>
        <v>0</v>
      </c>
      <c r="L15" s="41"/>
      <c r="M15" s="41"/>
      <c r="N15" s="44"/>
      <c r="O15" s="28">
        <f>AVERAGE(O16:O29)</f>
        <v>0</v>
      </c>
      <c r="P15" s="44"/>
      <c r="Q15" s="41"/>
      <c r="R15" s="41"/>
      <c r="S15" s="44"/>
      <c r="T15" s="44"/>
      <c r="U15" s="41"/>
      <c r="V15" s="28">
        <f>AVERAGE(V16:V29)</f>
        <v>0</v>
      </c>
      <c r="W15" s="28"/>
    </row>
    <row r="16" spans="1:23" ht="39.950000000000003" customHeight="1" x14ac:dyDescent="0.25">
      <c r="A16" s="49" t="s">
        <v>1206</v>
      </c>
      <c r="B16" s="49" t="s">
        <v>58</v>
      </c>
      <c r="C16" s="49"/>
      <c r="D16" s="32">
        <f t="shared" si="3"/>
        <v>0</v>
      </c>
      <c r="E16" s="42"/>
      <c r="F16" s="37">
        <f t="shared" ref="F16:F29" si="8">IF(H16&lt;&gt;0,0,1)</f>
        <v>1</v>
      </c>
      <c r="G16" s="42"/>
      <c r="H16" s="45"/>
      <c r="I16" s="86">
        <f t="shared" ref="I16:I29" si="9">IF(H16&lt;&gt;0,IF(H16&lt;D16,1,0),0)</f>
        <v>0</v>
      </c>
      <c r="J16" s="48"/>
      <c r="K16" s="87">
        <f t="shared" ref="K16:K29" si="10">IF(J16&lt;&gt;0,IF(J16&lt;2017,1,0),0)</f>
        <v>0</v>
      </c>
      <c r="L16" s="42"/>
      <c r="M16" s="42"/>
      <c r="N16" s="45"/>
      <c r="O16" s="88">
        <f t="shared" ref="O16" si="11">IF(N16&lt;&gt;0,IF(N16+H16&gt;3*D16,0,IF(N16+H16&gt;D16*2.5,25,IF(N16+H16&gt;D16*2,50,IF(N16+H16&gt;D16*1.5,75,100)))),0)</f>
        <v>0</v>
      </c>
      <c r="P16" s="45"/>
      <c r="Q16" s="42"/>
      <c r="R16" s="42"/>
      <c r="S16" s="45"/>
      <c r="T16" s="45"/>
      <c r="U16" s="42"/>
      <c r="V16" s="88">
        <v>0</v>
      </c>
      <c r="W16" s="88"/>
    </row>
    <row r="17" spans="1:23" ht="39.950000000000003" customHeight="1" x14ac:dyDescent="0.25">
      <c r="A17" s="49" t="s">
        <v>1208</v>
      </c>
      <c r="B17" s="49" t="s">
        <v>80</v>
      </c>
      <c r="C17" s="49"/>
      <c r="D17" s="32">
        <f t="shared" si="3"/>
        <v>0</v>
      </c>
      <c r="E17" s="42"/>
      <c r="F17" s="37">
        <f t="shared" si="8"/>
        <v>1</v>
      </c>
      <c r="G17" s="42"/>
      <c r="H17" s="45"/>
      <c r="I17" s="86">
        <f t="shared" si="9"/>
        <v>0</v>
      </c>
      <c r="J17" s="48"/>
      <c r="K17" s="87">
        <f t="shared" si="10"/>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1243</v>
      </c>
      <c r="B18" s="49" t="s">
        <v>56</v>
      </c>
      <c r="C18" s="49"/>
      <c r="D18" s="32">
        <f t="shared" si="3"/>
        <v>1</v>
      </c>
      <c r="E18" s="42"/>
      <c r="F18" s="37">
        <f t="shared" si="8"/>
        <v>1</v>
      </c>
      <c r="G18" s="42"/>
      <c r="H18" s="45"/>
      <c r="I18" s="86">
        <f t="shared" si="9"/>
        <v>0</v>
      </c>
      <c r="J18" s="48"/>
      <c r="K18" s="87">
        <f t="shared" si="10"/>
        <v>0</v>
      </c>
      <c r="L18" s="42"/>
      <c r="M18" s="42"/>
      <c r="N18" s="45"/>
      <c r="O18" s="88">
        <f t="shared" ref="O18:O19" si="12">IF(N18&lt;&gt;0,IF(N18+H18&gt;3*D18,0,IF(N18+H18&gt;D18*2.5,25,IF(N18+H18&gt;D18*2,50,IF(N18+H18&gt;D18*1.5,75,100)))),0)</f>
        <v>0</v>
      </c>
      <c r="P18" s="45"/>
      <c r="Q18" s="42"/>
      <c r="R18" s="42"/>
      <c r="S18" s="45"/>
      <c r="T18" s="45"/>
      <c r="U18" s="42"/>
      <c r="V18" s="88">
        <v>0</v>
      </c>
      <c r="W18" s="88"/>
    </row>
    <row r="19" spans="1:23" ht="39.950000000000003" customHeight="1" x14ac:dyDescent="0.25">
      <c r="A19" s="49" t="s">
        <v>1244</v>
      </c>
      <c r="B19" s="49" t="s">
        <v>128</v>
      </c>
      <c r="C19" s="49" t="s">
        <v>1212</v>
      </c>
      <c r="D19" s="32">
        <f t="shared" si="3"/>
        <v>0</v>
      </c>
      <c r="E19" s="42"/>
      <c r="F19" s="37">
        <f t="shared" si="8"/>
        <v>1</v>
      </c>
      <c r="G19" s="42"/>
      <c r="H19" s="45"/>
      <c r="I19" s="86">
        <f t="shared" si="9"/>
        <v>0</v>
      </c>
      <c r="J19" s="48"/>
      <c r="K19" s="87">
        <f t="shared" si="10"/>
        <v>0</v>
      </c>
      <c r="L19" s="42"/>
      <c r="M19" s="42"/>
      <c r="N19" s="45"/>
      <c r="O19" s="88">
        <f t="shared" si="12"/>
        <v>0</v>
      </c>
      <c r="P19" s="45"/>
      <c r="Q19" s="42"/>
      <c r="R19" s="42"/>
      <c r="S19" s="45"/>
      <c r="T19" s="45"/>
      <c r="U19" s="42"/>
      <c r="V19" s="88">
        <v>0</v>
      </c>
      <c r="W19" s="88"/>
    </row>
    <row r="20" spans="1:23" ht="39.950000000000003" customHeight="1" x14ac:dyDescent="0.25">
      <c r="A20" s="49" t="s">
        <v>1245</v>
      </c>
      <c r="B20" s="49" t="s">
        <v>56</v>
      </c>
      <c r="C20" s="49"/>
      <c r="D20" s="32">
        <f t="shared" si="3"/>
        <v>1</v>
      </c>
      <c r="E20" s="42"/>
      <c r="F20" s="37">
        <f t="shared" si="8"/>
        <v>1</v>
      </c>
      <c r="G20" s="42"/>
      <c r="H20" s="45"/>
      <c r="I20" s="86">
        <f t="shared" si="9"/>
        <v>0</v>
      </c>
      <c r="J20" s="48"/>
      <c r="K20" s="87">
        <f t="shared" si="10"/>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1246</v>
      </c>
      <c r="B21" s="49" t="s">
        <v>56</v>
      </c>
      <c r="C21" s="49" t="s">
        <v>1247</v>
      </c>
      <c r="D21" s="32">
        <f t="shared" si="3"/>
        <v>1</v>
      </c>
      <c r="E21" s="42"/>
      <c r="F21" s="37">
        <f t="shared" si="8"/>
        <v>1</v>
      </c>
      <c r="G21" s="42"/>
      <c r="H21" s="45"/>
      <c r="I21" s="86">
        <f t="shared" si="9"/>
        <v>0</v>
      </c>
      <c r="J21" s="48"/>
      <c r="K21" s="87">
        <f t="shared" si="10"/>
        <v>0</v>
      </c>
      <c r="L21" s="42"/>
      <c r="M21" s="42"/>
      <c r="N21" s="45"/>
      <c r="O21" s="88">
        <f t="shared" ref="O21:O22" si="13">IF(N21&lt;&gt;0,IF(N21+H21&gt;3*D21,0,IF(N21+H21&gt;D21*2.5,25,IF(N21+H21&gt;D21*2,50,IF(N21+H21&gt;D21*1.5,75,100)))),0)</f>
        <v>0</v>
      </c>
      <c r="P21" s="45"/>
      <c r="Q21" s="42"/>
      <c r="R21" s="42"/>
      <c r="S21" s="45"/>
      <c r="T21" s="45"/>
      <c r="U21" s="42"/>
      <c r="V21" s="88">
        <v>0</v>
      </c>
      <c r="W21" s="88"/>
    </row>
    <row r="22" spans="1:23" ht="39.950000000000003" customHeight="1" x14ac:dyDescent="0.25">
      <c r="A22" s="49" t="s">
        <v>1248</v>
      </c>
      <c r="B22" s="49" t="s">
        <v>56</v>
      </c>
      <c r="C22" s="49" t="s">
        <v>1249</v>
      </c>
      <c r="D22" s="32">
        <f t="shared" si="3"/>
        <v>1</v>
      </c>
      <c r="E22" s="42"/>
      <c r="F22" s="37">
        <f t="shared" si="8"/>
        <v>1</v>
      </c>
      <c r="G22" s="42"/>
      <c r="H22" s="45"/>
      <c r="I22" s="86">
        <f t="shared" si="9"/>
        <v>0</v>
      </c>
      <c r="J22" s="48"/>
      <c r="K22" s="87">
        <f t="shared" si="10"/>
        <v>0</v>
      </c>
      <c r="L22" s="42"/>
      <c r="M22" s="42"/>
      <c r="N22" s="45"/>
      <c r="O22" s="88">
        <f t="shared" si="13"/>
        <v>0</v>
      </c>
      <c r="P22" s="45"/>
      <c r="Q22" s="42"/>
      <c r="R22" s="42"/>
      <c r="S22" s="45"/>
      <c r="T22" s="45"/>
      <c r="U22" s="42"/>
      <c r="V22" s="88">
        <v>0</v>
      </c>
      <c r="W22" s="88"/>
    </row>
    <row r="23" spans="1:23" ht="39.950000000000003" customHeight="1" x14ac:dyDescent="0.25">
      <c r="A23" s="49" t="s">
        <v>1250</v>
      </c>
      <c r="B23" s="49" t="s">
        <v>58</v>
      </c>
      <c r="C23" s="49"/>
      <c r="D23" s="32">
        <f t="shared" si="3"/>
        <v>0</v>
      </c>
      <c r="E23" s="42"/>
      <c r="F23" s="37">
        <f t="shared" si="8"/>
        <v>1</v>
      </c>
      <c r="G23" s="42"/>
      <c r="H23" s="45"/>
      <c r="I23" s="86">
        <f t="shared" si="9"/>
        <v>0</v>
      </c>
      <c r="J23" s="48"/>
      <c r="K23" s="87">
        <f t="shared" si="10"/>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1251</v>
      </c>
      <c r="B24" s="49" t="s">
        <v>56</v>
      </c>
      <c r="C24" s="49"/>
      <c r="D24" s="32">
        <f t="shared" si="3"/>
        <v>1</v>
      </c>
      <c r="E24" s="42"/>
      <c r="F24" s="37">
        <f t="shared" si="8"/>
        <v>1</v>
      </c>
      <c r="G24" s="42"/>
      <c r="H24" s="45"/>
      <c r="I24" s="86">
        <f t="shared" si="9"/>
        <v>0</v>
      </c>
      <c r="J24" s="48"/>
      <c r="K24" s="87">
        <f t="shared" si="10"/>
        <v>0</v>
      </c>
      <c r="L24" s="42"/>
      <c r="M24" s="42"/>
      <c r="N24" s="45"/>
      <c r="O24" s="88">
        <f t="shared" ref="O24:O25" si="14">IF(N24&lt;&gt;0,IF(N24+H24&gt;3*D24,0,IF(N24+H24&gt;D24*2.5,25,IF(N24+H24&gt;D24*2,50,IF(N24+H24&gt;D24*1.5,75,100)))),0)</f>
        <v>0</v>
      </c>
      <c r="P24" s="45"/>
      <c r="Q24" s="42"/>
      <c r="R24" s="42"/>
      <c r="S24" s="45"/>
      <c r="T24" s="45"/>
      <c r="U24" s="42"/>
      <c r="V24" s="88">
        <v>0</v>
      </c>
      <c r="W24" s="88"/>
    </row>
    <row r="25" spans="1:23" ht="39.950000000000003" customHeight="1" x14ac:dyDescent="0.25">
      <c r="A25" s="49" t="s">
        <v>1252</v>
      </c>
      <c r="B25" s="49" t="s">
        <v>56</v>
      </c>
      <c r="C25" s="49"/>
      <c r="D25" s="32">
        <f t="shared" si="3"/>
        <v>1</v>
      </c>
      <c r="E25" s="42"/>
      <c r="F25" s="37">
        <f t="shared" si="8"/>
        <v>1</v>
      </c>
      <c r="G25" s="42"/>
      <c r="H25" s="45"/>
      <c r="I25" s="86">
        <f t="shared" si="9"/>
        <v>0</v>
      </c>
      <c r="J25" s="48"/>
      <c r="K25" s="87">
        <f t="shared" si="10"/>
        <v>0</v>
      </c>
      <c r="L25" s="42"/>
      <c r="M25" s="42"/>
      <c r="N25" s="45"/>
      <c r="O25" s="88">
        <f t="shared" si="14"/>
        <v>0</v>
      </c>
      <c r="P25" s="45"/>
      <c r="Q25" s="42"/>
      <c r="R25" s="42"/>
      <c r="S25" s="45"/>
      <c r="T25" s="45"/>
      <c r="U25" s="42"/>
      <c r="V25" s="88">
        <v>0</v>
      </c>
      <c r="W25" s="88"/>
    </row>
    <row r="26" spans="1:23" ht="39.950000000000003" customHeight="1" x14ac:dyDescent="0.25">
      <c r="A26" s="49" t="s">
        <v>1220</v>
      </c>
      <c r="B26" s="49" t="s">
        <v>56</v>
      </c>
      <c r="C26" s="49"/>
      <c r="D26" s="32">
        <f t="shared" si="3"/>
        <v>1</v>
      </c>
      <c r="E26" s="42"/>
      <c r="F26" s="37">
        <f t="shared" si="8"/>
        <v>1</v>
      </c>
      <c r="G26" s="42"/>
      <c r="H26" s="45"/>
      <c r="I26" s="86">
        <f t="shared" si="9"/>
        <v>0</v>
      </c>
      <c r="J26" s="48"/>
      <c r="K26" s="87">
        <f t="shared" si="10"/>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1222</v>
      </c>
      <c r="B27" s="49" t="s">
        <v>56</v>
      </c>
      <c r="C27" s="49"/>
      <c r="D27" s="32">
        <f t="shared" si="3"/>
        <v>1</v>
      </c>
      <c r="E27" s="42"/>
      <c r="F27" s="37">
        <f t="shared" si="8"/>
        <v>1</v>
      </c>
      <c r="G27" s="42"/>
      <c r="H27" s="45"/>
      <c r="I27" s="86">
        <f t="shared" si="9"/>
        <v>0</v>
      </c>
      <c r="J27" s="48"/>
      <c r="K27" s="87">
        <f t="shared" si="10"/>
        <v>0</v>
      </c>
      <c r="L27" s="42"/>
      <c r="M27" s="42"/>
      <c r="N27" s="45"/>
      <c r="O27" s="88">
        <f t="shared" ref="O27" si="15">IF(N27&lt;&gt;0,IF(N27+H27&gt;3*D27,0,IF(N27+H27&gt;D27*2.5,25,IF(N27+H27&gt;D27*2,50,IF(N27+H27&gt;D27*1.5,75,100)))),0)</f>
        <v>0</v>
      </c>
      <c r="P27" s="45"/>
      <c r="Q27" s="42"/>
      <c r="R27" s="42"/>
      <c r="S27" s="45"/>
      <c r="T27" s="45"/>
      <c r="U27" s="42"/>
      <c r="V27" s="88">
        <v>0</v>
      </c>
      <c r="W27" s="88"/>
    </row>
    <row r="28" spans="1:23" ht="39.950000000000003" customHeight="1" x14ac:dyDescent="0.25">
      <c r="A28" s="49" t="s">
        <v>1253</v>
      </c>
      <c r="B28" s="49" t="s">
        <v>56</v>
      </c>
      <c r="C28" s="49"/>
      <c r="D28" s="32">
        <f t="shared" si="3"/>
        <v>1</v>
      </c>
      <c r="E28" s="42"/>
      <c r="F28" s="37">
        <f t="shared" si="8"/>
        <v>1</v>
      </c>
      <c r="G28" s="42"/>
      <c r="H28" s="45"/>
      <c r="I28" s="86">
        <f t="shared" si="9"/>
        <v>0</v>
      </c>
      <c r="J28" s="48"/>
      <c r="K28" s="87">
        <f t="shared" si="10"/>
        <v>0</v>
      </c>
      <c r="L28" s="42"/>
      <c r="M28" s="42"/>
      <c r="N28" s="45"/>
      <c r="O28" s="88">
        <f t="shared" ref="O28:O29" si="16">IF(N28&lt;&gt;0,IF(N28+H28&gt;3*D28,0,IF(N28+H28&gt;D28*2.5,25,IF(N28+H28&gt;D28*2,50,IF(N28+H28&gt;D28*1.5,75,100)))),0)</f>
        <v>0</v>
      </c>
      <c r="P28" s="45"/>
      <c r="Q28" s="42"/>
      <c r="R28" s="42"/>
      <c r="S28" s="45"/>
      <c r="T28" s="45"/>
      <c r="U28" s="42"/>
      <c r="V28" s="88">
        <v>0</v>
      </c>
      <c r="W28" s="88"/>
    </row>
    <row r="29" spans="1:23" ht="39.950000000000003" customHeight="1" x14ac:dyDescent="0.25">
      <c r="A29" s="49" t="s">
        <v>1254</v>
      </c>
      <c r="B29" s="49" t="s">
        <v>58</v>
      </c>
      <c r="C29" s="49"/>
      <c r="D29" s="32">
        <f t="shared" si="3"/>
        <v>0</v>
      </c>
      <c r="E29" s="42"/>
      <c r="F29" s="37">
        <f t="shared" si="8"/>
        <v>1</v>
      </c>
      <c r="G29" s="42"/>
      <c r="H29" s="45"/>
      <c r="I29" s="86">
        <f t="shared" si="9"/>
        <v>0</v>
      </c>
      <c r="J29" s="48"/>
      <c r="K29" s="87">
        <f t="shared" si="10"/>
        <v>0</v>
      </c>
      <c r="L29" s="42"/>
      <c r="M29" s="42"/>
      <c r="N29" s="45"/>
      <c r="O29" s="88">
        <f t="shared" si="16"/>
        <v>0</v>
      </c>
      <c r="P29" s="45"/>
      <c r="Q29" s="42"/>
      <c r="R29" s="42"/>
      <c r="S29" s="45"/>
      <c r="T29" s="45"/>
      <c r="U29" s="42"/>
      <c r="V29" s="88">
        <v>0</v>
      </c>
      <c r="W29" s="88"/>
    </row>
    <row r="30" spans="1:23" ht="39.950000000000003" customHeight="1" x14ac:dyDescent="0.25">
      <c r="A30" s="23" t="s">
        <v>64</v>
      </c>
      <c r="B30" s="23" t="s">
        <v>53</v>
      </c>
      <c r="C30" s="23" t="s">
        <v>54</v>
      </c>
      <c r="D30" s="36">
        <f>1500/80</f>
        <v>18.75</v>
      </c>
      <c r="E30" s="41"/>
      <c r="F30" s="28">
        <f>(AVERAGE(F31:F32)*$D$30)</f>
        <v>18.75</v>
      </c>
      <c r="G30" s="41"/>
      <c r="H30" s="44"/>
      <c r="I30" s="28">
        <f>(AVERAGE(I31:I32)*$D$30)</f>
        <v>0</v>
      </c>
      <c r="J30" s="47"/>
      <c r="K30" s="28">
        <f>(AVERAGE(K31:K32)*$D$30)</f>
        <v>0</v>
      </c>
      <c r="L30" s="41"/>
      <c r="M30" s="41"/>
      <c r="N30" s="44"/>
      <c r="O30" s="28">
        <f>AVERAGE(O31:O32)</f>
        <v>0</v>
      </c>
      <c r="P30" s="44"/>
      <c r="Q30" s="41"/>
      <c r="R30" s="41"/>
      <c r="S30" s="44"/>
      <c r="T30" s="44"/>
      <c r="U30" s="41"/>
      <c r="V30" s="28">
        <f>AVERAGE(V31:V32)</f>
        <v>0</v>
      </c>
      <c r="W30" s="28"/>
    </row>
    <row r="31" spans="1:23" ht="39.950000000000003" customHeight="1" x14ac:dyDescent="0.25">
      <c r="A31" s="49" t="s">
        <v>1255</v>
      </c>
      <c r="B31" s="49" t="s">
        <v>56</v>
      </c>
      <c r="C31" s="50"/>
      <c r="D31" s="32">
        <f t="shared" si="3"/>
        <v>1</v>
      </c>
      <c r="E31" s="42"/>
      <c r="F31" s="37">
        <f>IF(H31&lt;&gt;0,0,1)</f>
        <v>1</v>
      </c>
      <c r="G31" s="42"/>
      <c r="H31" s="45"/>
      <c r="I31" s="86">
        <f>IF(H31&lt;&gt;0,IF(H31&lt;D31,1,0),0)</f>
        <v>0</v>
      </c>
      <c r="J31" s="48"/>
      <c r="K31" s="87">
        <f t="shared" ref="K31:K32" si="17">IF(J31&lt;&gt;0,IF(J31&lt;2017,1,0),0)</f>
        <v>0</v>
      </c>
      <c r="L31" s="42"/>
      <c r="M31" s="42"/>
      <c r="N31" s="45"/>
      <c r="O31" s="88">
        <f t="shared" ref="O31:O32" si="18">IF(N31&lt;&gt;0,IF(N31+H31&gt;3*D31,0,IF(N31+H31&gt;D31*2.5,25,IF(N31+H31&gt;D31*2,50,IF(N31+H31&gt;D31*1.5,75,100)))),0)</f>
        <v>0</v>
      </c>
      <c r="P31" s="45"/>
      <c r="Q31" s="42"/>
      <c r="R31" s="42"/>
      <c r="S31" s="45"/>
      <c r="T31" s="45"/>
      <c r="U31" s="42"/>
      <c r="V31" s="88">
        <v>0</v>
      </c>
      <c r="W31" s="88"/>
    </row>
    <row r="32" spans="1:23" ht="39.950000000000003" customHeight="1" x14ac:dyDescent="0.25">
      <c r="A32" s="49" t="s">
        <v>1236</v>
      </c>
      <c r="B32" s="49" t="s">
        <v>56</v>
      </c>
      <c r="C32" s="50"/>
      <c r="D32" s="32">
        <f t="shared" si="3"/>
        <v>1</v>
      </c>
      <c r="E32" s="42"/>
      <c r="F32" s="37">
        <f>IF(H32&lt;&gt;0,0,1)</f>
        <v>1</v>
      </c>
      <c r="G32" s="42"/>
      <c r="H32" s="45"/>
      <c r="I32" s="86">
        <f>IF(H32&lt;&gt;0,IF(H32&lt;D32,1,0),0)</f>
        <v>0</v>
      </c>
      <c r="J32" s="48"/>
      <c r="K32" s="87">
        <f t="shared" si="17"/>
        <v>0</v>
      </c>
      <c r="L32" s="42"/>
      <c r="M32" s="42"/>
      <c r="N32" s="45"/>
      <c r="O32" s="88">
        <f t="shared" si="18"/>
        <v>0</v>
      </c>
      <c r="P32" s="45"/>
      <c r="Q32" s="42"/>
      <c r="R32" s="42"/>
      <c r="S32" s="45"/>
      <c r="T32" s="45"/>
      <c r="U32" s="42"/>
      <c r="V32" s="88">
        <v>0</v>
      </c>
      <c r="W32" s="88"/>
    </row>
    <row r="33" spans="5:21" x14ac:dyDescent="0.25">
      <c r="E33" s="93"/>
      <c r="G33" s="93"/>
      <c r="H33" s="94"/>
      <c r="J33" s="95"/>
      <c r="L33" s="93"/>
      <c r="M33" s="93"/>
      <c r="N33" s="94"/>
      <c r="P33" s="94"/>
      <c r="Q33" s="93"/>
      <c r="R33" s="93"/>
      <c r="S33" s="94"/>
      <c r="T33" s="94"/>
      <c r="U33" s="93"/>
    </row>
  </sheetData>
  <sheetProtection algorithmName="SHA-512" hashValue="vFNewK6SkxgLS+236ujSU+D6VZfasuaZZt3n10sVcmAXUNFC9rVeqMj0YdOgto+6AyaH2/eMMdlW/NTRp9WUkA==" saltValue="an2+QgxWNMq+npOLdZPPF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0F0C3A8-FBB0-4D96-ADEB-83834C8A5585}">
          <x14:formula1>
            <xm:f>lista!$A$2:$A$6</xm:f>
          </x14:formula1>
          <xm:sqref>V11 V13:V14 V16:V29 V31:V32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F7A4-1FF3-4F9A-B781-57A3EA23A144}">
  <dimension ref="A1:W64"/>
  <sheetViews>
    <sheetView showGridLines="0" zoomScaleNormal="100" zoomScaleSheetLayoutView="100" workbookViewId="0">
      <pane ySplit="8" topLeftCell="A9" activePane="bottomLeft" state="frozen"/>
      <selection pane="bottomLeft" activeCell="E11" sqref="E11:E6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1256</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100.00000000000001</v>
      </c>
      <c r="H6" s="75"/>
      <c r="I6" s="21">
        <f>AVERAGE(I9)</f>
        <v>0</v>
      </c>
      <c r="J6" s="76"/>
      <c r="K6" s="21">
        <f>AVERAGE(K9)</f>
        <v>0</v>
      </c>
      <c r="N6" s="75"/>
      <c r="O6" s="21">
        <f>AVERAGE(O9)</f>
        <v>0</v>
      </c>
      <c r="P6" s="77">
        <f>SUM(P9:P63)</f>
        <v>0</v>
      </c>
      <c r="S6" s="75"/>
      <c r="T6" s="78">
        <f>SUM(T9:T63)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1256</v>
      </c>
      <c r="B9" s="133"/>
      <c r="C9" s="133"/>
      <c r="D9" s="39">
        <f>+D10+D22+D35+D62</f>
        <v>100.00000000000001</v>
      </c>
      <c r="E9" s="40"/>
      <c r="F9" s="27">
        <f>+F10+F22+F35+F62</f>
        <v>100.00000000000001</v>
      </c>
      <c r="G9" s="40"/>
      <c r="H9" s="43"/>
      <c r="I9" s="27">
        <f>+I10+I22+I35+I62</f>
        <v>0</v>
      </c>
      <c r="J9" s="46"/>
      <c r="K9" s="27">
        <f>+K10+K22+K35+K62</f>
        <v>0</v>
      </c>
      <c r="L9" s="40"/>
      <c r="M9" s="40"/>
      <c r="N9" s="43"/>
      <c r="O9" s="27">
        <f>AVERAGE(O10,O22,O35,O62)</f>
        <v>0</v>
      </c>
      <c r="P9" s="43"/>
      <c r="Q9" s="40"/>
      <c r="R9" s="40"/>
      <c r="S9" s="43"/>
      <c r="T9" s="43"/>
      <c r="U9" s="40"/>
      <c r="V9" s="27">
        <f>AVERAGE(V10,V22,V35,V62)</f>
        <v>0</v>
      </c>
      <c r="W9" s="27"/>
    </row>
    <row r="10" spans="1:23" ht="39.950000000000003" customHeight="1" x14ac:dyDescent="0.25">
      <c r="A10" s="23" t="s">
        <v>52</v>
      </c>
      <c r="B10" s="23" t="s">
        <v>53</v>
      </c>
      <c r="C10" s="23" t="s">
        <v>54</v>
      </c>
      <c r="D10" s="36">
        <f>4000/85</f>
        <v>47.058823529411768</v>
      </c>
      <c r="E10" s="41"/>
      <c r="F10" s="28">
        <f>(AVERAGE(F11:F21)*$D$10)</f>
        <v>47.058823529411768</v>
      </c>
      <c r="G10" s="41"/>
      <c r="H10" s="44"/>
      <c r="I10" s="28">
        <f>(AVERAGE(I11:I21)*$D$10)</f>
        <v>0</v>
      </c>
      <c r="J10" s="47"/>
      <c r="K10" s="28">
        <f>(AVERAGE(K11:K21)*$D$10)</f>
        <v>0</v>
      </c>
      <c r="L10" s="41"/>
      <c r="M10" s="41"/>
      <c r="N10" s="44"/>
      <c r="O10" s="28">
        <f>AVERAGE(O11:O21)</f>
        <v>0</v>
      </c>
      <c r="P10" s="44"/>
      <c r="Q10" s="41"/>
      <c r="R10" s="41"/>
      <c r="S10" s="44"/>
      <c r="T10" s="44"/>
      <c r="U10" s="41"/>
      <c r="V10" s="28">
        <f>AVERAGE(V11:V21)</f>
        <v>0</v>
      </c>
      <c r="W10" s="28"/>
    </row>
    <row r="11" spans="1:23" ht="39.950000000000003" customHeight="1" x14ac:dyDescent="0.25">
      <c r="A11" s="49" t="s">
        <v>1257</v>
      </c>
      <c r="B11" s="49" t="s">
        <v>56</v>
      </c>
      <c r="C11" s="49" t="s">
        <v>1258</v>
      </c>
      <c r="D11" s="32">
        <f>IF(B11="I",$F$2,IF(B11="G/2",$F$2/2,IF(B11="G/5",$F$2/5,IF(B11="G/10",$F$2/10,1))))</f>
        <v>1</v>
      </c>
      <c r="E11" s="42"/>
      <c r="F11" s="37">
        <f t="shared" ref="F11:F21" si="0">IF(H11&lt;&gt;0,0,1)</f>
        <v>1</v>
      </c>
      <c r="G11" s="42"/>
      <c r="H11" s="45"/>
      <c r="I11" s="86">
        <f t="shared" ref="I11:I21" si="1">IF(H11&lt;&gt;0,IF(H11&lt;D11,1,0),0)</f>
        <v>0</v>
      </c>
      <c r="J11" s="48"/>
      <c r="K11" s="87">
        <f t="shared" ref="K11:K21"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1259</v>
      </c>
      <c r="B12" s="49" t="s">
        <v>80</v>
      </c>
      <c r="C12" s="49"/>
      <c r="D12" s="32">
        <f t="shared" ref="D12:D63"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1260</v>
      </c>
      <c r="B13" s="49" t="s">
        <v>80</v>
      </c>
      <c r="C13" s="49" t="s">
        <v>1261</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1262</v>
      </c>
      <c r="B14" s="49" t="s">
        <v>56</v>
      </c>
      <c r="C14" s="49"/>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1263</v>
      </c>
      <c r="B15" s="49" t="s">
        <v>56</v>
      </c>
      <c r="C15" s="49"/>
      <c r="D15" s="32">
        <f t="shared" si="3"/>
        <v>1</v>
      </c>
      <c r="E15" s="42"/>
      <c r="F15" s="37">
        <f t="shared" si="0"/>
        <v>1</v>
      </c>
      <c r="G15" s="42"/>
      <c r="H15" s="45"/>
      <c r="I15" s="86">
        <f t="shared" si="1"/>
        <v>0</v>
      </c>
      <c r="J15" s="48"/>
      <c r="K15" s="87">
        <f t="shared" si="2"/>
        <v>0</v>
      </c>
      <c r="L15" s="42"/>
      <c r="M15" s="42"/>
      <c r="N15" s="45"/>
      <c r="O15" s="88">
        <f t="shared" ref="O15:O19" si="5">IF(N15&lt;&gt;0,IF(N15+H15&gt;3*D15,0,IF(N15+H15&gt;D15*2.5,25,IF(N15+H15&gt;D15*2,50,IF(N15+H15&gt;D15*1.5,75,100)))),0)</f>
        <v>0</v>
      </c>
      <c r="P15" s="45"/>
      <c r="Q15" s="42"/>
      <c r="R15" s="42"/>
      <c r="S15" s="45"/>
      <c r="T15" s="45"/>
      <c r="U15" s="42"/>
      <c r="V15" s="88">
        <v>0</v>
      </c>
      <c r="W15" s="88"/>
    </row>
    <row r="16" spans="1:23" ht="39.950000000000003" customHeight="1" x14ac:dyDescent="0.25">
      <c r="A16" s="49" t="s">
        <v>1264</v>
      </c>
      <c r="B16" s="49" t="s">
        <v>56</v>
      </c>
      <c r="C16" s="49"/>
      <c r="D16" s="32">
        <f t="shared" ref="D16" si="6">IF(B16="I",$F$2,IF(B16="G/2",$F$2/2,IF(B16="G/5",$F$2/5,IF(B16="G/10",$F$2/10,1))))</f>
        <v>1</v>
      </c>
      <c r="E16" s="42"/>
      <c r="F16" s="37">
        <f t="shared" ref="F16:F18" si="7">IF(H16&lt;&gt;0,0,1)</f>
        <v>1</v>
      </c>
      <c r="G16" s="42"/>
      <c r="H16" s="45"/>
      <c r="I16" s="86">
        <f t="shared" ref="I16:I18" si="8">IF(H16&lt;&gt;0,IF(H16&lt;D16,1,0),0)</f>
        <v>0</v>
      </c>
      <c r="J16" s="48"/>
      <c r="K16" s="87">
        <f t="shared" si="2"/>
        <v>0</v>
      </c>
      <c r="L16" s="42"/>
      <c r="M16" s="42"/>
      <c r="N16" s="45"/>
      <c r="O16" s="88">
        <f t="shared" si="5"/>
        <v>0</v>
      </c>
      <c r="P16" s="45"/>
      <c r="Q16" s="42"/>
      <c r="R16" s="42"/>
      <c r="S16" s="45"/>
      <c r="T16" s="45"/>
      <c r="U16" s="42"/>
      <c r="V16" s="88">
        <v>0</v>
      </c>
      <c r="W16" s="88"/>
    </row>
    <row r="17" spans="1:23" ht="39.950000000000003" customHeight="1" x14ac:dyDescent="0.25">
      <c r="A17" s="49" t="s">
        <v>1265</v>
      </c>
      <c r="B17" s="49" t="s">
        <v>56</v>
      </c>
      <c r="C17" s="49" t="s">
        <v>1266</v>
      </c>
      <c r="D17" s="32">
        <f>IF(B17="I",$F$2,IF(B17="G/2",$F$2/2,IF(B17="G/5",$F$2/5,IF(B17="G/10",$F$2/10,1))))</f>
        <v>1</v>
      </c>
      <c r="E17" s="42"/>
      <c r="F17" s="37">
        <f t="shared" si="7"/>
        <v>1</v>
      </c>
      <c r="G17" s="42"/>
      <c r="H17" s="45"/>
      <c r="I17" s="86">
        <f t="shared" si="8"/>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1267</v>
      </c>
      <c r="B18" s="49" t="s">
        <v>56</v>
      </c>
      <c r="C18" s="49" t="s">
        <v>1268</v>
      </c>
      <c r="D18" s="32">
        <f t="shared" ref="D18" si="9">IF(B18="I",$F$2,IF(B18="G/2",$F$2/2,IF(B18="G/5",$F$2/5,IF(B18="G/10",$F$2/10,1))))</f>
        <v>1</v>
      </c>
      <c r="E18" s="42"/>
      <c r="F18" s="37">
        <f t="shared" si="7"/>
        <v>1</v>
      </c>
      <c r="G18" s="42"/>
      <c r="H18" s="45"/>
      <c r="I18" s="86">
        <f t="shared" si="8"/>
        <v>0</v>
      </c>
      <c r="J18" s="48"/>
      <c r="K18" s="87">
        <f t="shared" si="2"/>
        <v>0</v>
      </c>
      <c r="L18" s="42"/>
      <c r="M18" s="42"/>
      <c r="N18" s="45"/>
      <c r="O18" s="88">
        <f t="shared" ref="O18" si="10">IF(N18&lt;&gt;0,IF(N18+H18&gt;3*D18,0,IF(N18+H18&gt;D18*2.5,25,IF(N18+H18&gt;D18*2,50,IF(N18+H18&gt;D18*1.5,75,100)))),0)</f>
        <v>0</v>
      </c>
      <c r="P18" s="45"/>
      <c r="Q18" s="42"/>
      <c r="R18" s="42"/>
      <c r="S18" s="45"/>
      <c r="T18" s="45"/>
      <c r="U18" s="42"/>
      <c r="V18" s="88">
        <v>0</v>
      </c>
      <c r="W18" s="88"/>
    </row>
    <row r="19" spans="1:23" ht="39.950000000000003" customHeight="1" x14ac:dyDescent="0.25">
      <c r="A19" s="49" t="s">
        <v>1269</v>
      </c>
      <c r="B19" s="49" t="s">
        <v>80</v>
      </c>
      <c r="C19" s="49" t="s">
        <v>1270</v>
      </c>
      <c r="D19" s="32">
        <f t="shared" si="3"/>
        <v>0</v>
      </c>
      <c r="E19" s="42"/>
      <c r="F19" s="37">
        <f t="shared" si="0"/>
        <v>1</v>
      </c>
      <c r="G19" s="42"/>
      <c r="H19" s="45"/>
      <c r="I19" s="86">
        <f t="shared" si="1"/>
        <v>0</v>
      </c>
      <c r="J19" s="48"/>
      <c r="K19" s="87">
        <f t="shared" si="2"/>
        <v>0</v>
      </c>
      <c r="L19" s="42"/>
      <c r="M19" s="42"/>
      <c r="N19" s="45"/>
      <c r="O19" s="88">
        <f t="shared" si="5"/>
        <v>0</v>
      </c>
      <c r="P19" s="45"/>
      <c r="Q19" s="42"/>
      <c r="R19" s="42"/>
      <c r="S19" s="45"/>
      <c r="T19" s="45"/>
      <c r="U19" s="42"/>
      <c r="V19" s="88">
        <v>0</v>
      </c>
      <c r="W19" s="88"/>
    </row>
    <row r="20" spans="1:23" ht="39.950000000000003" customHeight="1" x14ac:dyDescent="0.25">
      <c r="A20" s="49" t="s">
        <v>1271</v>
      </c>
      <c r="B20" s="49" t="s">
        <v>80</v>
      </c>
      <c r="C20" s="49"/>
      <c r="D20" s="32">
        <f>IF(B20="I",$F$2,IF(B20="G/2",$F$2/2,IF(B20="G/5",$F$2/5,IF(B20="G/10",$F$2/10,1))))</f>
        <v>0</v>
      </c>
      <c r="E20" s="42"/>
      <c r="F20" s="37">
        <f t="shared" si="0"/>
        <v>1</v>
      </c>
      <c r="G20" s="42"/>
      <c r="H20" s="45"/>
      <c r="I20" s="86">
        <f t="shared" si="1"/>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1272</v>
      </c>
      <c r="B21" s="49" t="s">
        <v>56</v>
      </c>
      <c r="C21" s="49"/>
      <c r="D21" s="32">
        <f t="shared" si="3"/>
        <v>1</v>
      </c>
      <c r="E21" s="42"/>
      <c r="F21" s="37">
        <f t="shared" si="0"/>
        <v>1</v>
      </c>
      <c r="G21" s="42"/>
      <c r="H21" s="45"/>
      <c r="I21" s="86">
        <f t="shared" si="1"/>
        <v>0</v>
      </c>
      <c r="J21" s="48"/>
      <c r="K21" s="87">
        <f t="shared" si="2"/>
        <v>0</v>
      </c>
      <c r="L21" s="42"/>
      <c r="M21" s="42"/>
      <c r="N21" s="45"/>
      <c r="O21" s="88">
        <f t="shared" ref="O21" si="11">IF(N21&lt;&gt;0,IF(N21+H21&gt;3*D21,0,IF(N21+H21&gt;D21*2.5,25,IF(N21+H21&gt;D21*2,50,IF(N21+H21&gt;D21*1.5,75,100)))),0)</f>
        <v>0</v>
      </c>
      <c r="P21" s="45"/>
      <c r="Q21" s="42"/>
      <c r="R21" s="42"/>
      <c r="S21" s="45"/>
      <c r="T21" s="45"/>
      <c r="U21" s="42"/>
      <c r="V21" s="88">
        <v>0</v>
      </c>
      <c r="W21" s="88"/>
    </row>
    <row r="22" spans="1:23" ht="39.950000000000003" customHeight="1" x14ac:dyDescent="0.25">
      <c r="A22" s="23" t="s">
        <v>72</v>
      </c>
      <c r="B22" s="23" t="s">
        <v>53</v>
      </c>
      <c r="C22" s="23" t="s">
        <v>54</v>
      </c>
      <c r="D22" s="36">
        <f>1500/85</f>
        <v>17.647058823529413</v>
      </c>
      <c r="E22" s="41"/>
      <c r="F22" s="28">
        <f>(AVERAGE(F23:F34)*$D$22)</f>
        <v>17.647058823529413</v>
      </c>
      <c r="G22" s="41"/>
      <c r="H22" s="44"/>
      <c r="I22" s="28">
        <f>(AVERAGE(I23:I34)*$D$22)</f>
        <v>0</v>
      </c>
      <c r="J22" s="47"/>
      <c r="K22" s="28">
        <f>(AVERAGE(K23:K34)*$D$22)</f>
        <v>0</v>
      </c>
      <c r="L22" s="41"/>
      <c r="M22" s="41"/>
      <c r="N22" s="44"/>
      <c r="O22" s="28">
        <f>AVERAGE(O23:O34)</f>
        <v>0</v>
      </c>
      <c r="P22" s="44"/>
      <c r="Q22" s="41"/>
      <c r="R22" s="41"/>
      <c r="S22" s="44"/>
      <c r="T22" s="44"/>
      <c r="U22" s="41"/>
      <c r="V22" s="28">
        <f>AVERAGE(V23:V34)</f>
        <v>0</v>
      </c>
      <c r="W22" s="28"/>
    </row>
    <row r="23" spans="1:23" ht="39.950000000000003" customHeight="1" x14ac:dyDescent="0.25">
      <c r="A23" s="49" t="s">
        <v>251</v>
      </c>
      <c r="B23" s="49" t="s">
        <v>80</v>
      </c>
      <c r="C23" s="49"/>
      <c r="D23" s="32">
        <f t="shared" si="3"/>
        <v>0</v>
      </c>
      <c r="E23" s="42"/>
      <c r="F23" s="37">
        <f t="shared" ref="F23:F34" si="12">IF(H23&lt;&gt;0,0,1)</f>
        <v>1</v>
      </c>
      <c r="G23" s="42"/>
      <c r="H23" s="45"/>
      <c r="I23" s="86">
        <f t="shared" ref="I23:I34" si="13">IF(H23&lt;&gt;0,IF(H23&lt;D23,1,0),0)</f>
        <v>0</v>
      </c>
      <c r="J23" s="48"/>
      <c r="K23" s="87">
        <f t="shared" ref="K23:K34" si="14">IF(J23&lt;&gt;0,IF(J23&lt;2017,1,0),0)</f>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1240</v>
      </c>
      <c r="B24" s="49" t="s">
        <v>80</v>
      </c>
      <c r="C24" s="49"/>
      <c r="D24" s="32">
        <f t="shared" si="3"/>
        <v>0</v>
      </c>
      <c r="E24" s="42"/>
      <c r="F24" s="37">
        <f t="shared" si="12"/>
        <v>1</v>
      </c>
      <c r="G24" s="42"/>
      <c r="H24" s="45"/>
      <c r="I24" s="86">
        <f t="shared" si="13"/>
        <v>0</v>
      </c>
      <c r="J24" s="48"/>
      <c r="K24" s="87">
        <f t="shared" si="14"/>
        <v>0</v>
      </c>
      <c r="L24" s="42"/>
      <c r="M24" s="42"/>
      <c r="N24" s="45"/>
      <c r="O24" s="88">
        <f t="shared" ref="O24:O25" si="15">IF(N24&lt;&gt;0,IF(N24+H24&gt;3*D24,0,IF(N24+H24&gt;D24*2.5,25,IF(N24+H24&gt;D24*2,50,IF(N24+H24&gt;D24*1.5,75,100)))),0)</f>
        <v>0</v>
      </c>
      <c r="P24" s="45"/>
      <c r="Q24" s="42"/>
      <c r="R24" s="42"/>
      <c r="S24" s="45"/>
      <c r="T24" s="45"/>
      <c r="U24" s="42"/>
      <c r="V24" s="88">
        <v>0</v>
      </c>
      <c r="W24" s="88"/>
    </row>
    <row r="25" spans="1:23" ht="39.950000000000003" customHeight="1" x14ac:dyDescent="0.25">
      <c r="A25" s="49" t="s">
        <v>1273</v>
      </c>
      <c r="B25" s="49" t="s">
        <v>80</v>
      </c>
      <c r="C25" s="49"/>
      <c r="D25" s="32">
        <f t="shared" si="3"/>
        <v>0</v>
      </c>
      <c r="E25" s="42"/>
      <c r="F25" s="37">
        <f t="shared" si="12"/>
        <v>1</v>
      </c>
      <c r="G25" s="42"/>
      <c r="H25" s="45"/>
      <c r="I25" s="86">
        <f t="shared" si="13"/>
        <v>0</v>
      </c>
      <c r="J25" s="48"/>
      <c r="K25" s="87">
        <f t="shared" si="14"/>
        <v>0</v>
      </c>
      <c r="L25" s="42"/>
      <c r="M25" s="42"/>
      <c r="N25" s="45"/>
      <c r="O25" s="88">
        <f t="shared" si="15"/>
        <v>0</v>
      </c>
      <c r="P25" s="45"/>
      <c r="Q25" s="42"/>
      <c r="R25" s="42"/>
      <c r="S25" s="45"/>
      <c r="T25" s="45"/>
      <c r="U25" s="42"/>
      <c r="V25" s="88">
        <v>0</v>
      </c>
      <c r="W25" s="88"/>
    </row>
    <row r="26" spans="1:23" ht="39.950000000000003" customHeight="1" x14ac:dyDescent="0.25">
      <c r="A26" s="49" t="s">
        <v>1274</v>
      </c>
      <c r="B26" s="49" t="s">
        <v>56</v>
      </c>
      <c r="C26" s="49"/>
      <c r="D26" s="32">
        <f t="shared" si="3"/>
        <v>1</v>
      </c>
      <c r="E26" s="42"/>
      <c r="F26" s="37">
        <f t="shared" si="12"/>
        <v>1</v>
      </c>
      <c r="G26" s="42"/>
      <c r="H26" s="45"/>
      <c r="I26" s="86">
        <f t="shared" si="13"/>
        <v>0</v>
      </c>
      <c r="J26" s="48"/>
      <c r="K26" s="87">
        <f t="shared" si="14"/>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643</v>
      </c>
      <c r="B27" s="49" t="s">
        <v>80</v>
      </c>
      <c r="C27" s="49" t="s">
        <v>1275</v>
      </c>
      <c r="D27" s="32">
        <f t="shared" si="3"/>
        <v>0</v>
      </c>
      <c r="E27" s="42"/>
      <c r="F27" s="37">
        <f t="shared" si="12"/>
        <v>1</v>
      </c>
      <c r="G27" s="42"/>
      <c r="H27" s="45"/>
      <c r="I27" s="86">
        <f t="shared" si="13"/>
        <v>0</v>
      </c>
      <c r="J27" s="48"/>
      <c r="K27" s="87">
        <f t="shared" si="14"/>
        <v>0</v>
      </c>
      <c r="L27" s="42"/>
      <c r="M27" s="42"/>
      <c r="N27" s="45"/>
      <c r="O27" s="88">
        <f t="shared" ref="O27:O28" si="16">IF(N27&lt;&gt;0,IF(N27+H27&gt;3*D27,0,IF(N27+H27&gt;D27*2.5,25,IF(N27+H27&gt;D27*2,50,IF(N27+H27&gt;D27*1.5,75,100)))),0)</f>
        <v>0</v>
      </c>
      <c r="P27" s="45"/>
      <c r="Q27" s="42"/>
      <c r="R27" s="42"/>
      <c r="S27" s="45"/>
      <c r="T27" s="45"/>
      <c r="U27" s="42"/>
      <c r="V27" s="88">
        <v>0</v>
      </c>
      <c r="W27" s="88"/>
    </row>
    <row r="28" spans="1:23" ht="39.950000000000003" customHeight="1" x14ac:dyDescent="0.25">
      <c r="A28" s="49" t="s">
        <v>1276</v>
      </c>
      <c r="B28" s="49" t="s">
        <v>80</v>
      </c>
      <c r="C28" s="49"/>
      <c r="D28" s="32">
        <f t="shared" si="3"/>
        <v>0</v>
      </c>
      <c r="E28" s="42"/>
      <c r="F28" s="37">
        <f t="shared" si="12"/>
        <v>1</v>
      </c>
      <c r="G28" s="42"/>
      <c r="H28" s="45"/>
      <c r="I28" s="86">
        <f t="shared" si="13"/>
        <v>0</v>
      </c>
      <c r="J28" s="48"/>
      <c r="K28" s="87">
        <f t="shared" si="14"/>
        <v>0</v>
      </c>
      <c r="L28" s="42"/>
      <c r="M28" s="42"/>
      <c r="N28" s="45"/>
      <c r="O28" s="88">
        <f t="shared" si="16"/>
        <v>0</v>
      </c>
      <c r="P28" s="45"/>
      <c r="Q28" s="42"/>
      <c r="R28" s="42"/>
      <c r="S28" s="45"/>
      <c r="T28" s="45"/>
      <c r="U28" s="42"/>
      <c r="V28" s="88">
        <v>0</v>
      </c>
      <c r="W28" s="88"/>
    </row>
    <row r="29" spans="1:23" ht="39.950000000000003" customHeight="1" x14ac:dyDescent="0.25">
      <c r="A29" s="49" t="s">
        <v>125</v>
      </c>
      <c r="B29" s="49" t="s">
        <v>80</v>
      </c>
      <c r="C29" s="49" t="s">
        <v>1277</v>
      </c>
      <c r="D29" s="32">
        <f t="shared" si="3"/>
        <v>0</v>
      </c>
      <c r="E29" s="42"/>
      <c r="F29" s="37">
        <f t="shared" si="12"/>
        <v>1</v>
      </c>
      <c r="G29" s="42"/>
      <c r="H29" s="45"/>
      <c r="I29" s="86">
        <f t="shared" si="13"/>
        <v>0</v>
      </c>
      <c r="J29" s="48"/>
      <c r="K29" s="87">
        <f t="shared" si="14"/>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1278</v>
      </c>
      <c r="B30" s="49" t="s">
        <v>80</v>
      </c>
      <c r="C30" s="49"/>
      <c r="D30" s="32">
        <f t="shared" si="3"/>
        <v>0</v>
      </c>
      <c r="E30" s="42"/>
      <c r="F30" s="37">
        <f t="shared" si="12"/>
        <v>1</v>
      </c>
      <c r="G30" s="42"/>
      <c r="H30" s="45"/>
      <c r="I30" s="86">
        <f t="shared" si="13"/>
        <v>0</v>
      </c>
      <c r="J30" s="48"/>
      <c r="K30" s="87">
        <f t="shared" si="14"/>
        <v>0</v>
      </c>
      <c r="L30" s="42"/>
      <c r="M30" s="42"/>
      <c r="N30" s="45"/>
      <c r="O30" s="88">
        <f t="shared" ref="O30:O31" si="17">IF(N30&lt;&gt;0,IF(N30+H30&gt;3*D30,0,IF(N30+H30&gt;D30*2.5,25,IF(N30+H30&gt;D30*2,50,IF(N30+H30&gt;D30*1.5,75,100)))),0)</f>
        <v>0</v>
      </c>
      <c r="P30" s="45"/>
      <c r="Q30" s="42"/>
      <c r="R30" s="42"/>
      <c r="S30" s="45"/>
      <c r="T30" s="45"/>
      <c r="U30" s="42"/>
      <c r="V30" s="88">
        <v>0</v>
      </c>
      <c r="W30" s="88"/>
    </row>
    <row r="31" spans="1:23" ht="39.950000000000003" customHeight="1" x14ac:dyDescent="0.25">
      <c r="A31" s="49" t="s">
        <v>1279</v>
      </c>
      <c r="B31" s="49" t="s">
        <v>56</v>
      </c>
      <c r="C31" s="49"/>
      <c r="D31" s="32">
        <f t="shared" si="3"/>
        <v>1</v>
      </c>
      <c r="E31" s="42"/>
      <c r="F31" s="37">
        <f t="shared" si="12"/>
        <v>1</v>
      </c>
      <c r="G31" s="42"/>
      <c r="H31" s="45"/>
      <c r="I31" s="86">
        <f t="shared" si="13"/>
        <v>0</v>
      </c>
      <c r="J31" s="48"/>
      <c r="K31" s="87">
        <f t="shared" si="14"/>
        <v>0</v>
      </c>
      <c r="L31" s="42"/>
      <c r="M31" s="42"/>
      <c r="N31" s="45"/>
      <c r="O31" s="88">
        <f t="shared" si="17"/>
        <v>0</v>
      </c>
      <c r="P31" s="45"/>
      <c r="Q31" s="42"/>
      <c r="R31" s="42"/>
      <c r="S31" s="45"/>
      <c r="T31" s="45"/>
      <c r="U31" s="42"/>
      <c r="V31" s="88">
        <v>0</v>
      </c>
      <c r="W31" s="88"/>
    </row>
    <row r="32" spans="1:23" ht="39.950000000000003" customHeight="1" x14ac:dyDescent="0.25">
      <c r="A32" s="49" t="s">
        <v>1280</v>
      </c>
      <c r="B32" s="49" t="s">
        <v>80</v>
      </c>
      <c r="C32" s="49"/>
      <c r="D32" s="32">
        <f t="shared" si="3"/>
        <v>0</v>
      </c>
      <c r="E32" s="42"/>
      <c r="F32" s="37">
        <f t="shared" si="12"/>
        <v>1</v>
      </c>
      <c r="G32" s="42"/>
      <c r="H32" s="45"/>
      <c r="I32" s="86">
        <f t="shared" si="13"/>
        <v>0</v>
      </c>
      <c r="J32" s="48"/>
      <c r="K32" s="87">
        <f t="shared" si="14"/>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1281</v>
      </c>
      <c r="B33" s="49" t="s">
        <v>80</v>
      </c>
      <c r="C33" s="49" t="s">
        <v>1282</v>
      </c>
      <c r="D33" s="32">
        <f t="shared" si="3"/>
        <v>0</v>
      </c>
      <c r="E33" s="42"/>
      <c r="F33" s="37">
        <f t="shared" si="12"/>
        <v>1</v>
      </c>
      <c r="G33" s="42"/>
      <c r="H33" s="45"/>
      <c r="I33" s="86">
        <f t="shared" si="13"/>
        <v>0</v>
      </c>
      <c r="J33" s="48"/>
      <c r="K33" s="87">
        <f t="shared" si="14"/>
        <v>0</v>
      </c>
      <c r="L33" s="42"/>
      <c r="M33" s="42"/>
      <c r="N33" s="45"/>
      <c r="O33" s="88">
        <f t="shared" ref="O33:O34" si="18">IF(N33&lt;&gt;0,IF(N33+H33&gt;3*D33,0,IF(N33+H33&gt;D33*2.5,25,IF(N33+H33&gt;D33*2,50,IF(N33+H33&gt;D33*1.5,75,100)))),0)</f>
        <v>0</v>
      </c>
      <c r="P33" s="45"/>
      <c r="Q33" s="42"/>
      <c r="R33" s="42"/>
      <c r="S33" s="45"/>
      <c r="T33" s="45"/>
      <c r="U33" s="42"/>
      <c r="V33" s="88">
        <v>0</v>
      </c>
      <c r="W33" s="88"/>
    </row>
    <row r="34" spans="1:23" ht="39.950000000000003" customHeight="1" x14ac:dyDescent="0.25">
      <c r="A34" s="49" t="s">
        <v>1283</v>
      </c>
      <c r="B34" s="49" t="s">
        <v>80</v>
      </c>
      <c r="C34" s="49"/>
      <c r="D34" s="32">
        <f t="shared" si="3"/>
        <v>0</v>
      </c>
      <c r="E34" s="42"/>
      <c r="F34" s="37">
        <f t="shared" si="12"/>
        <v>1</v>
      </c>
      <c r="G34" s="42"/>
      <c r="H34" s="45"/>
      <c r="I34" s="86">
        <f t="shared" si="13"/>
        <v>0</v>
      </c>
      <c r="J34" s="48"/>
      <c r="K34" s="87">
        <f t="shared" si="14"/>
        <v>0</v>
      </c>
      <c r="L34" s="42"/>
      <c r="M34" s="42"/>
      <c r="N34" s="45"/>
      <c r="O34" s="88">
        <f t="shared" si="18"/>
        <v>0</v>
      </c>
      <c r="P34" s="45"/>
      <c r="Q34" s="42"/>
      <c r="R34" s="42"/>
      <c r="S34" s="45"/>
      <c r="T34" s="45"/>
      <c r="U34" s="42"/>
      <c r="V34" s="88">
        <v>0</v>
      </c>
      <c r="W34" s="88"/>
    </row>
    <row r="35" spans="1:23" ht="39.950000000000003" customHeight="1" x14ac:dyDescent="0.25">
      <c r="A35" s="23" t="s">
        <v>430</v>
      </c>
      <c r="B35" s="23" t="s">
        <v>53</v>
      </c>
      <c r="C35" s="23" t="s">
        <v>54</v>
      </c>
      <c r="D35" s="36">
        <f>1000/85</f>
        <v>11.764705882352942</v>
      </c>
      <c r="E35" s="41"/>
      <c r="F35" s="28">
        <f>(AVERAGE(F36:F61)*$D$35)</f>
        <v>11.764705882352942</v>
      </c>
      <c r="G35" s="41"/>
      <c r="H35" s="44"/>
      <c r="I35" s="28">
        <f>(AVERAGE(I36:I61)*$D$35)</f>
        <v>0</v>
      </c>
      <c r="J35" s="47"/>
      <c r="K35" s="28">
        <f>(AVERAGE(K36:K61)*$D$35)</f>
        <v>0</v>
      </c>
      <c r="L35" s="41"/>
      <c r="M35" s="41"/>
      <c r="N35" s="44"/>
      <c r="O35" s="28">
        <f>AVERAGE(O36:O61)</f>
        <v>0</v>
      </c>
      <c r="P35" s="44"/>
      <c r="Q35" s="41"/>
      <c r="R35" s="41"/>
      <c r="S35" s="44"/>
      <c r="T35" s="44"/>
      <c r="U35" s="41"/>
      <c r="V35" s="28">
        <f>AVERAGE(V36:V61)</f>
        <v>0</v>
      </c>
      <c r="W35" s="28"/>
    </row>
    <row r="36" spans="1:23" ht="39.950000000000003" customHeight="1" x14ac:dyDescent="0.25">
      <c r="A36" s="49" t="s">
        <v>1284</v>
      </c>
      <c r="B36" s="49" t="s">
        <v>80</v>
      </c>
      <c r="C36" s="49"/>
      <c r="D36" s="32">
        <f t="shared" si="3"/>
        <v>0</v>
      </c>
      <c r="E36" s="42"/>
      <c r="F36" s="37">
        <f t="shared" ref="F36:F61" si="19">IF(H36&lt;&gt;0,0,1)</f>
        <v>1</v>
      </c>
      <c r="G36" s="42"/>
      <c r="H36" s="45"/>
      <c r="I36" s="86">
        <f t="shared" ref="I36:I61" si="20">IF(H36&lt;&gt;0,IF(H36&lt;D36,1,0),0)</f>
        <v>0</v>
      </c>
      <c r="J36" s="48"/>
      <c r="K36" s="87">
        <f t="shared" ref="K36:K61" si="21">IF(J36&lt;&gt;0,IF(J36&lt;2017,1,0),0)</f>
        <v>0</v>
      </c>
      <c r="L36" s="42"/>
      <c r="M36" s="42"/>
      <c r="N36" s="45"/>
      <c r="O36" s="88">
        <f t="shared" ref="O36" si="22">IF(N36&lt;&gt;0,IF(N36+H36&gt;3*D36,0,IF(N36+H36&gt;D36*2.5,25,IF(N36+H36&gt;D36*2,50,IF(N36+H36&gt;D36*1.5,75,100)))),0)</f>
        <v>0</v>
      </c>
      <c r="P36" s="45"/>
      <c r="Q36" s="42"/>
      <c r="R36" s="42"/>
      <c r="S36" s="45"/>
      <c r="T36" s="45"/>
      <c r="U36" s="42"/>
      <c r="V36" s="88">
        <v>0</v>
      </c>
      <c r="W36" s="88"/>
    </row>
    <row r="37" spans="1:23" ht="39.950000000000003" customHeight="1" x14ac:dyDescent="0.25">
      <c r="A37" s="49" t="s">
        <v>1285</v>
      </c>
      <c r="B37" s="49" t="s">
        <v>58</v>
      </c>
      <c r="C37" s="49"/>
      <c r="D37" s="32">
        <f t="shared" si="3"/>
        <v>0</v>
      </c>
      <c r="E37" s="42"/>
      <c r="F37" s="37">
        <f t="shared" si="19"/>
        <v>1</v>
      </c>
      <c r="G37" s="42"/>
      <c r="H37" s="45"/>
      <c r="I37" s="86">
        <f t="shared" si="20"/>
        <v>0</v>
      </c>
      <c r="J37" s="48"/>
      <c r="K37" s="87">
        <f t="shared" si="21"/>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1286</v>
      </c>
      <c r="B38" s="49" t="s">
        <v>80</v>
      </c>
      <c r="C38" s="49"/>
      <c r="D38" s="32">
        <f t="shared" si="3"/>
        <v>0</v>
      </c>
      <c r="E38" s="42"/>
      <c r="F38" s="37">
        <f t="shared" si="19"/>
        <v>1</v>
      </c>
      <c r="G38" s="42"/>
      <c r="H38" s="45"/>
      <c r="I38" s="86">
        <f t="shared" si="20"/>
        <v>0</v>
      </c>
      <c r="J38" s="48"/>
      <c r="K38" s="87">
        <f t="shared" si="21"/>
        <v>0</v>
      </c>
      <c r="L38" s="42"/>
      <c r="M38" s="42"/>
      <c r="N38" s="45"/>
      <c r="O38" s="88">
        <f t="shared" ref="O38:O39" si="23">IF(N38&lt;&gt;0,IF(N38+H38&gt;3*D38,0,IF(N38+H38&gt;D38*2.5,25,IF(N38+H38&gt;D38*2,50,IF(N38+H38&gt;D38*1.5,75,100)))),0)</f>
        <v>0</v>
      </c>
      <c r="P38" s="45"/>
      <c r="Q38" s="42"/>
      <c r="R38" s="42"/>
      <c r="S38" s="45"/>
      <c r="T38" s="45"/>
      <c r="U38" s="42"/>
      <c r="V38" s="88">
        <v>0</v>
      </c>
      <c r="W38" s="88"/>
    </row>
    <row r="39" spans="1:23" ht="39.950000000000003" customHeight="1" x14ac:dyDescent="0.25">
      <c r="A39" s="49" t="s">
        <v>1287</v>
      </c>
      <c r="B39" s="49" t="s">
        <v>56</v>
      </c>
      <c r="C39" s="49"/>
      <c r="D39" s="32">
        <f t="shared" si="3"/>
        <v>1</v>
      </c>
      <c r="E39" s="42"/>
      <c r="F39" s="37">
        <f t="shared" si="19"/>
        <v>1</v>
      </c>
      <c r="G39" s="42"/>
      <c r="H39" s="45"/>
      <c r="I39" s="86">
        <f t="shared" si="20"/>
        <v>0</v>
      </c>
      <c r="J39" s="48"/>
      <c r="K39" s="87">
        <f t="shared" si="21"/>
        <v>0</v>
      </c>
      <c r="L39" s="42"/>
      <c r="M39" s="42"/>
      <c r="N39" s="45"/>
      <c r="O39" s="88">
        <f t="shared" si="23"/>
        <v>0</v>
      </c>
      <c r="P39" s="45"/>
      <c r="Q39" s="42"/>
      <c r="R39" s="42"/>
      <c r="S39" s="45"/>
      <c r="T39" s="45"/>
      <c r="U39" s="42"/>
      <c r="V39" s="88">
        <v>0</v>
      </c>
      <c r="W39" s="88"/>
    </row>
    <row r="40" spans="1:23" ht="39.950000000000003" customHeight="1" x14ac:dyDescent="0.25">
      <c r="A40" s="49" t="s">
        <v>77</v>
      </c>
      <c r="B40" s="49" t="s">
        <v>80</v>
      </c>
      <c r="C40" s="49"/>
      <c r="D40" s="32">
        <f t="shared" si="3"/>
        <v>0</v>
      </c>
      <c r="E40" s="42"/>
      <c r="F40" s="37">
        <f t="shared" si="19"/>
        <v>1</v>
      </c>
      <c r="G40" s="42"/>
      <c r="H40" s="45"/>
      <c r="I40" s="86">
        <f t="shared" si="20"/>
        <v>0</v>
      </c>
      <c r="J40" s="48"/>
      <c r="K40" s="87">
        <f t="shared" si="21"/>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1288</v>
      </c>
      <c r="B41" s="49" t="s">
        <v>56</v>
      </c>
      <c r="C41" s="49"/>
      <c r="D41" s="32">
        <f t="shared" si="3"/>
        <v>1</v>
      </c>
      <c r="E41" s="42"/>
      <c r="F41" s="37">
        <f t="shared" si="19"/>
        <v>1</v>
      </c>
      <c r="G41" s="42"/>
      <c r="H41" s="45"/>
      <c r="I41" s="86">
        <f t="shared" si="20"/>
        <v>0</v>
      </c>
      <c r="J41" s="48"/>
      <c r="K41" s="87">
        <f t="shared" si="21"/>
        <v>0</v>
      </c>
      <c r="L41" s="42"/>
      <c r="M41" s="42"/>
      <c r="N41" s="45"/>
      <c r="O41" s="88">
        <f t="shared" ref="O41:O42" si="24">IF(N41&lt;&gt;0,IF(N41+H41&gt;3*D41,0,IF(N41+H41&gt;D41*2.5,25,IF(N41+H41&gt;D41*2,50,IF(N41+H41&gt;D41*1.5,75,100)))),0)</f>
        <v>0</v>
      </c>
      <c r="P41" s="45"/>
      <c r="Q41" s="42"/>
      <c r="R41" s="42"/>
      <c r="S41" s="45"/>
      <c r="T41" s="45"/>
      <c r="U41" s="42"/>
      <c r="V41" s="88">
        <v>0</v>
      </c>
      <c r="W41" s="88"/>
    </row>
    <row r="42" spans="1:23" ht="39.950000000000003" customHeight="1" x14ac:dyDescent="0.25">
      <c r="A42" s="49" t="s">
        <v>1289</v>
      </c>
      <c r="B42" s="49" t="s">
        <v>91</v>
      </c>
      <c r="C42" s="49"/>
      <c r="D42" s="32">
        <f t="shared" si="3"/>
        <v>0</v>
      </c>
      <c r="E42" s="42"/>
      <c r="F42" s="37">
        <f t="shared" si="19"/>
        <v>1</v>
      </c>
      <c r="G42" s="42"/>
      <c r="H42" s="45"/>
      <c r="I42" s="86">
        <f t="shared" si="20"/>
        <v>0</v>
      </c>
      <c r="J42" s="48"/>
      <c r="K42" s="87">
        <f t="shared" si="21"/>
        <v>0</v>
      </c>
      <c r="L42" s="42"/>
      <c r="M42" s="42"/>
      <c r="N42" s="45"/>
      <c r="O42" s="88">
        <f t="shared" si="24"/>
        <v>0</v>
      </c>
      <c r="P42" s="45"/>
      <c r="Q42" s="42"/>
      <c r="R42" s="42"/>
      <c r="S42" s="45"/>
      <c r="T42" s="45"/>
      <c r="U42" s="42"/>
      <c r="V42" s="88">
        <v>0</v>
      </c>
      <c r="W42" s="88"/>
    </row>
    <row r="43" spans="1:23" ht="39.950000000000003" customHeight="1" x14ac:dyDescent="0.25">
      <c r="A43" s="49" t="s">
        <v>1290</v>
      </c>
      <c r="B43" s="49" t="s">
        <v>80</v>
      </c>
      <c r="C43" s="49"/>
      <c r="D43" s="32">
        <f t="shared" si="3"/>
        <v>0</v>
      </c>
      <c r="E43" s="42"/>
      <c r="F43" s="37">
        <f t="shared" si="19"/>
        <v>1</v>
      </c>
      <c r="G43" s="42"/>
      <c r="H43" s="45"/>
      <c r="I43" s="86">
        <f t="shared" si="20"/>
        <v>0</v>
      </c>
      <c r="J43" s="48"/>
      <c r="K43" s="87">
        <f t="shared" si="21"/>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1291</v>
      </c>
      <c r="B44" s="49" t="s">
        <v>80</v>
      </c>
      <c r="C44" s="49" t="s">
        <v>1292</v>
      </c>
      <c r="D44" s="32">
        <f t="shared" si="3"/>
        <v>0</v>
      </c>
      <c r="E44" s="42"/>
      <c r="F44" s="37">
        <f t="shared" si="19"/>
        <v>1</v>
      </c>
      <c r="G44" s="42"/>
      <c r="H44" s="45"/>
      <c r="I44" s="86">
        <f t="shared" si="20"/>
        <v>0</v>
      </c>
      <c r="J44" s="48"/>
      <c r="K44" s="87">
        <f t="shared" si="21"/>
        <v>0</v>
      </c>
      <c r="L44" s="42"/>
      <c r="M44" s="42"/>
      <c r="N44" s="45"/>
      <c r="O44" s="88">
        <f t="shared" ref="O44:O45" si="25">IF(N44&lt;&gt;0,IF(N44+H44&gt;3*D44,0,IF(N44+H44&gt;D44*2.5,25,IF(N44+H44&gt;D44*2,50,IF(N44+H44&gt;D44*1.5,75,100)))),0)</f>
        <v>0</v>
      </c>
      <c r="P44" s="45"/>
      <c r="Q44" s="42"/>
      <c r="R44" s="42"/>
      <c r="S44" s="45"/>
      <c r="T44" s="45"/>
      <c r="U44" s="42"/>
      <c r="V44" s="88">
        <v>0</v>
      </c>
      <c r="W44" s="88"/>
    </row>
    <row r="45" spans="1:23" ht="39.950000000000003" customHeight="1" x14ac:dyDescent="0.25">
      <c r="A45" s="49" t="s">
        <v>1293</v>
      </c>
      <c r="B45" s="49" t="s">
        <v>58</v>
      </c>
      <c r="C45" s="49" t="s">
        <v>1294</v>
      </c>
      <c r="D45" s="32">
        <f t="shared" si="3"/>
        <v>0</v>
      </c>
      <c r="E45" s="42"/>
      <c r="F45" s="37">
        <f t="shared" si="19"/>
        <v>1</v>
      </c>
      <c r="G45" s="42"/>
      <c r="H45" s="45"/>
      <c r="I45" s="86">
        <f t="shared" si="20"/>
        <v>0</v>
      </c>
      <c r="J45" s="48"/>
      <c r="K45" s="87">
        <f t="shared" si="21"/>
        <v>0</v>
      </c>
      <c r="L45" s="42"/>
      <c r="M45" s="42"/>
      <c r="N45" s="45"/>
      <c r="O45" s="88">
        <f t="shared" si="25"/>
        <v>0</v>
      </c>
      <c r="P45" s="45"/>
      <c r="Q45" s="42"/>
      <c r="R45" s="42"/>
      <c r="S45" s="45"/>
      <c r="T45" s="45"/>
      <c r="U45" s="42"/>
      <c r="V45" s="88">
        <v>0</v>
      </c>
      <c r="W45" s="88"/>
    </row>
    <row r="46" spans="1:23" ht="39.950000000000003" customHeight="1" x14ac:dyDescent="0.25">
      <c r="A46" s="49" t="s">
        <v>1295</v>
      </c>
      <c r="B46" s="49" t="s">
        <v>58</v>
      </c>
      <c r="C46" s="49" t="s">
        <v>1296</v>
      </c>
      <c r="D46" s="32">
        <f t="shared" si="3"/>
        <v>0</v>
      </c>
      <c r="E46" s="42"/>
      <c r="F46" s="37">
        <f t="shared" si="19"/>
        <v>1</v>
      </c>
      <c r="G46" s="42"/>
      <c r="H46" s="45"/>
      <c r="I46" s="86">
        <f t="shared" si="20"/>
        <v>0</v>
      </c>
      <c r="J46" s="48"/>
      <c r="K46" s="87">
        <f t="shared" si="21"/>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1297</v>
      </c>
      <c r="B47" s="49" t="s">
        <v>56</v>
      </c>
      <c r="C47" s="49" t="s">
        <v>1298</v>
      </c>
      <c r="D47" s="32">
        <f t="shared" si="3"/>
        <v>1</v>
      </c>
      <c r="E47" s="42"/>
      <c r="F47" s="37">
        <f t="shared" si="19"/>
        <v>1</v>
      </c>
      <c r="G47" s="42"/>
      <c r="H47" s="45"/>
      <c r="I47" s="86">
        <f t="shared" si="20"/>
        <v>0</v>
      </c>
      <c r="J47" s="48"/>
      <c r="K47" s="87">
        <f t="shared" si="21"/>
        <v>0</v>
      </c>
      <c r="L47" s="42"/>
      <c r="M47" s="42"/>
      <c r="N47" s="45"/>
      <c r="O47" s="88">
        <f t="shared" ref="O47:O48" si="26">IF(N47&lt;&gt;0,IF(N47+H47&gt;3*D47,0,IF(N47+H47&gt;D47*2.5,25,IF(N47+H47&gt;D47*2,50,IF(N47+H47&gt;D47*1.5,75,100)))),0)</f>
        <v>0</v>
      </c>
      <c r="P47" s="45"/>
      <c r="Q47" s="42"/>
      <c r="R47" s="42"/>
      <c r="S47" s="45"/>
      <c r="T47" s="45"/>
      <c r="U47" s="42"/>
      <c r="V47" s="88">
        <v>0</v>
      </c>
      <c r="W47" s="88"/>
    </row>
    <row r="48" spans="1:23" ht="39.950000000000003" customHeight="1" x14ac:dyDescent="0.25">
      <c r="A48" s="49" t="s">
        <v>1299</v>
      </c>
      <c r="B48" s="49" t="s">
        <v>80</v>
      </c>
      <c r="C48" s="49" t="s">
        <v>1300</v>
      </c>
      <c r="D48" s="32">
        <f t="shared" si="3"/>
        <v>0</v>
      </c>
      <c r="E48" s="42"/>
      <c r="F48" s="37">
        <f t="shared" si="19"/>
        <v>1</v>
      </c>
      <c r="G48" s="42"/>
      <c r="H48" s="45"/>
      <c r="I48" s="86">
        <f t="shared" si="20"/>
        <v>0</v>
      </c>
      <c r="J48" s="48"/>
      <c r="K48" s="87">
        <f t="shared" si="21"/>
        <v>0</v>
      </c>
      <c r="L48" s="42"/>
      <c r="M48" s="42"/>
      <c r="N48" s="45"/>
      <c r="O48" s="88">
        <f t="shared" si="26"/>
        <v>0</v>
      </c>
      <c r="P48" s="45"/>
      <c r="Q48" s="42"/>
      <c r="R48" s="42"/>
      <c r="S48" s="45"/>
      <c r="T48" s="45"/>
      <c r="U48" s="42"/>
      <c r="V48" s="88">
        <v>0</v>
      </c>
      <c r="W48" s="88"/>
    </row>
    <row r="49" spans="1:23" ht="39.950000000000003" customHeight="1" x14ac:dyDescent="0.25">
      <c r="A49" s="49" t="s">
        <v>1301</v>
      </c>
      <c r="B49" s="49" t="s">
        <v>56</v>
      </c>
      <c r="C49" s="49" t="s">
        <v>1302</v>
      </c>
      <c r="D49" s="32">
        <f t="shared" si="3"/>
        <v>1</v>
      </c>
      <c r="E49" s="42"/>
      <c r="F49" s="37">
        <f t="shared" si="19"/>
        <v>1</v>
      </c>
      <c r="G49" s="42"/>
      <c r="H49" s="45"/>
      <c r="I49" s="86">
        <f t="shared" si="20"/>
        <v>0</v>
      </c>
      <c r="J49" s="48"/>
      <c r="K49" s="87">
        <f t="shared" si="21"/>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1303</v>
      </c>
      <c r="B50" s="49" t="s">
        <v>56</v>
      </c>
      <c r="C50" s="49" t="s">
        <v>1302</v>
      </c>
      <c r="D50" s="32">
        <f t="shared" si="3"/>
        <v>1</v>
      </c>
      <c r="E50" s="42"/>
      <c r="F50" s="37">
        <f t="shared" si="19"/>
        <v>1</v>
      </c>
      <c r="G50" s="42"/>
      <c r="H50" s="45"/>
      <c r="I50" s="86">
        <f t="shared" si="20"/>
        <v>0</v>
      </c>
      <c r="J50" s="48"/>
      <c r="K50" s="87">
        <f t="shared" si="21"/>
        <v>0</v>
      </c>
      <c r="L50" s="42"/>
      <c r="M50" s="42"/>
      <c r="N50" s="45"/>
      <c r="O50" s="88">
        <f t="shared" ref="O50:O51" si="27">IF(N50&lt;&gt;0,IF(N50+H50&gt;3*D50,0,IF(N50+H50&gt;D50*2.5,25,IF(N50+H50&gt;D50*2,50,IF(N50+H50&gt;D50*1.5,75,100)))),0)</f>
        <v>0</v>
      </c>
      <c r="P50" s="45"/>
      <c r="Q50" s="42"/>
      <c r="R50" s="42"/>
      <c r="S50" s="45"/>
      <c r="T50" s="45"/>
      <c r="U50" s="42"/>
      <c r="V50" s="88">
        <v>0</v>
      </c>
      <c r="W50" s="88"/>
    </row>
    <row r="51" spans="1:23" ht="39.950000000000003" customHeight="1" x14ac:dyDescent="0.25">
      <c r="A51" s="49" t="s">
        <v>1304</v>
      </c>
      <c r="B51" s="49" t="s">
        <v>56</v>
      </c>
      <c r="C51" s="49"/>
      <c r="D51" s="32">
        <f t="shared" si="3"/>
        <v>1</v>
      </c>
      <c r="E51" s="42"/>
      <c r="F51" s="37">
        <f t="shared" si="19"/>
        <v>1</v>
      </c>
      <c r="G51" s="42"/>
      <c r="H51" s="45"/>
      <c r="I51" s="86">
        <f t="shared" si="20"/>
        <v>0</v>
      </c>
      <c r="J51" s="48"/>
      <c r="K51" s="87">
        <f t="shared" si="21"/>
        <v>0</v>
      </c>
      <c r="L51" s="42"/>
      <c r="M51" s="42"/>
      <c r="N51" s="45"/>
      <c r="O51" s="88">
        <f t="shared" si="27"/>
        <v>0</v>
      </c>
      <c r="P51" s="45"/>
      <c r="Q51" s="42"/>
      <c r="R51" s="42"/>
      <c r="S51" s="45"/>
      <c r="T51" s="45"/>
      <c r="U51" s="42"/>
      <c r="V51" s="88">
        <v>0</v>
      </c>
      <c r="W51" s="88"/>
    </row>
    <row r="52" spans="1:23" ht="39.950000000000003" customHeight="1" x14ac:dyDescent="0.25">
      <c r="A52" s="49" t="s">
        <v>1305</v>
      </c>
      <c r="B52" s="49" t="s">
        <v>91</v>
      </c>
      <c r="C52" s="49"/>
      <c r="D52" s="32">
        <f t="shared" si="3"/>
        <v>0</v>
      </c>
      <c r="E52" s="42"/>
      <c r="F52" s="37">
        <f t="shared" si="19"/>
        <v>1</v>
      </c>
      <c r="G52" s="42"/>
      <c r="H52" s="45"/>
      <c r="I52" s="86">
        <f t="shared" si="20"/>
        <v>0</v>
      </c>
      <c r="J52" s="48"/>
      <c r="K52" s="87">
        <f t="shared" si="21"/>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1306</v>
      </c>
      <c r="B53" s="49" t="s">
        <v>58</v>
      </c>
      <c r="C53" s="49" t="s">
        <v>1307</v>
      </c>
      <c r="D53" s="32">
        <f t="shared" si="3"/>
        <v>0</v>
      </c>
      <c r="E53" s="42"/>
      <c r="F53" s="37">
        <f t="shared" si="19"/>
        <v>1</v>
      </c>
      <c r="G53" s="42"/>
      <c r="H53" s="45"/>
      <c r="I53" s="86">
        <f t="shared" si="20"/>
        <v>0</v>
      </c>
      <c r="J53" s="48"/>
      <c r="K53" s="87">
        <f t="shared" si="21"/>
        <v>0</v>
      </c>
      <c r="L53" s="42"/>
      <c r="M53" s="42"/>
      <c r="N53" s="45"/>
      <c r="O53" s="88">
        <f t="shared" ref="O53:O61" si="28">IF(N53&lt;&gt;0,IF(N53+H53&gt;3*D53,0,IF(N53+H53&gt;D53*2.5,25,IF(N53+H53&gt;D53*2,50,IF(N53+H53&gt;D53*1.5,75,100)))),0)</f>
        <v>0</v>
      </c>
      <c r="P53" s="45"/>
      <c r="Q53" s="42"/>
      <c r="R53" s="42"/>
      <c r="S53" s="45"/>
      <c r="T53" s="45"/>
      <c r="U53" s="42"/>
      <c r="V53" s="88">
        <v>0</v>
      </c>
      <c r="W53" s="88"/>
    </row>
    <row r="54" spans="1:23" ht="39.950000000000003" customHeight="1" x14ac:dyDescent="0.25">
      <c r="A54" s="49" t="s">
        <v>1308</v>
      </c>
      <c r="B54" s="49" t="s">
        <v>91</v>
      </c>
      <c r="C54" s="49"/>
      <c r="D54" s="32">
        <f t="shared" si="3"/>
        <v>0</v>
      </c>
      <c r="E54" s="42"/>
      <c r="F54" s="37">
        <f t="shared" si="19"/>
        <v>1</v>
      </c>
      <c r="G54" s="42"/>
      <c r="H54" s="45"/>
      <c r="I54" s="86">
        <f t="shared" si="20"/>
        <v>0</v>
      </c>
      <c r="J54" s="48"/>
      <c r="K54" s="87">
        <f t="shared" si="21"/>
        <v>0</v>
      </c>
      <c r="L54" s="42"/>
      <c r="M54" s="42"/>
      <c r="N54" s="45"/>
      <c r="O54" s="88">
        <f t="shared" si="28"/>
        <v>0</v>
      </c>
      <c r="P54" s="45"/>
      <c r="Q54" s="42"/>
      <c r="R54" s="42"/>
      <c r="S54" s="45"/>
      <c r="T54" s="45"/>
      <c r="U54" s="42"/>
      <c r="V54" s="88">
        <v>0</v>
      </c>
      <c r="W54" s="88"/>
    </row>
    <row r="55" spans="1:23" ht="39.950000000000003" customHeight="1" x14ac:dyDescent="0.25">
      <c r="A55" s="49" t="s">
        <v>1309</v>
      </c>
      <c r="B55" s="49" t="s">
        <v>56</v>
      </c>
      <c r="C55" s="49" t="s">
        <v>1310</v>
      </c>
      <c r="D55" s="32">
        <f t="shared" ref="D55:D57" si="29">IF(B55="I",$F$2,IF(B55="G/2",$F$2/2,IF(B55="G/5",$F$2/5,IF(B55="G/10",$F$2/10,1))))</f>
        <v>1</v>
      </c>
      <c r="E55" s="42"/>
      <c r="F55" s="37">
        <f t="shared" ref="F55:F57" si="30">IF(H55&lt;&gt;0,0,1)</f>
        <v>1</v>
      </c>
      <c r="G55" s="42"/>
      <c r="H55" s="45"/>
      <c r="I55" s="86">
        <f t="shared" ref="I55:I57" si="31">IF(H55&lt;&gt;0,IF(H55&lt;D55,1,0),0)</f>
        <v>0</v>
      </c>
      <c r="J55" s="48"/>
      <c r="K55" s="87">
        <f t="shared" si="21"/>
        <v>0</v>
      </c>
      <c r="L55" s="42"/>
      <c r="M55" s="42"/>
      <c r="N55" s="45"/>
      <c r="O55" s="88">
        <f t="shared" ref="O55:O57" si="32">IF(N55&lt;&gt;0,IF(N55+H55&gt;3*D55,0,IF(N55+H55&gt;D55*2.5,25,IF(N55+H55&gt;D55*2,50,IF(N55+H55&gt;D55*1.5,75,100)))),0)</f>
        <v>0</v>
      </c>
      <c r="P55" s="45"/>
      <c r="Q55" s="42"/>
      <c r="R55" s="42"/>
      <c r="S55" s="45"/>
      <c r="T55" s="45"/>
      <c r="U55" s="42"/>
      <c r="V55" s="88">
        <v>0</v>
      </c>
      <c r="W55" s="88"/>
    </row>
    <row r="56" spans="1:23" ht="39.950000000000003" customHeight="1" x14ac:dyDescent="0.25">
      <c r="A56" s="49" t="s">
        <v>1311</v>
      </c>
      <c r="B56" s="49" t="s">
        <v>56</v>
      </c>
      <c r="C56" s="49" t="s">
        <v>1312</v>
      </c>
      <c r="D56" s="32">
        <f t="shared" si="29"/>
        <v>1</v>
      </c>
      <c r="E56" s="42"/>
      <c r="F56" s="37">
        <f t="shared" si="30"/>
        <v>1</v>
      </c>
      <c r="G56" s="42"/>
      <c r="H56" s="45"/>
      <c r="I56" s="86">
        <f t="shared" si="31"/>
        <v>0</v>
      </c>
      <c r="J56" s="48"/>
      <c r="K56" s="87">
        <f t="shared" si="21"/>
        <v>0</v>
      </c>
      <c r="L56" s="42"/>
      <c r="M56" s="42"/>
      <c r="N56" s="45"/>
      <c r="O56" s="88">
        <f t="shared" si="32"/>
        <v>0</v>
      </c>
      <c r="P56" s="45"/>
      <c r="Q56" s="42"/>
      <c r="R56" s="42"/>
      <c r="S56" s="45"/>
      <c r="T56" s="45"/>
      <c r="U56" s="42"/>
      <c r="V56" s="88">
        <v>0</v>
      </c>
      <c r="W56" s="88"/>
    </row>
    <row r="57" spans="1:23" ht="39.950000000000003" customHeight="1" x14ac:dyDescent="0.25">
      <c r="A57" s="49" t="s">
        <v>1313</v>
      </c>
      <c r="B57" s="49" t="s">
        <v>58</v>
      </c>
      <c r="C57" s="49"/>
      <c r="D57" s="32">
        <f t="shared" si="29"/>
        <v>0</v>
      </c>
      <c r="E57" s="42"/>
      <c r="F57" s="37">
        <f t="shared" si="30"/>
        <v>1</v>
      </c>
      <c r="G57" s="42"/>
      <c r="H57" s="45"/>
      <c r="I57" s="86">
        <f t="shared" si="31"/>
        <v>0</v>
      </c>
      <c r="J57" s="48"/>
      <c r="K57" s="87">
        <f t="shared" si="21"/>
        <v>0</v>
      </c>
      <c r="L57" s="42"/>
      <c r="M57" s="42"/>
      <c r="N57" s="45"/>
      <c r="O57" s="88">
        <f t="shared" si="32"/>
        <v>0</v>
      </c>
      <c r="P57" s="45"/>
      <c r="Q57" s="42"/>
      <c r="R57" s="42"/>
      <c r="S57" s="45"/>
      <c r="T57" s="45"/>
      <c r="U57" s="42"/>
      <c r="V57" s="88">
        <v>0</v>
      </c>
      <c r="W57" s="88"/>
    </row>
    <row r="58" spans="1:23" ht="39.950000000000003" customHeight="1" x14ac:dyDescent="0.25">
      <c r="A58" s="49" t="s">
        <v>1314</v>
      </c>
      <c r="B58" s="49" t="s">
        <v>58</v>
      </c>
      <c r="C58" s="49"/>
      <c r="D58" s="32">
        <f t="shared" si="3"/>
        <v>0</v>
      </c>
      <c r="E58" s="42"/>
      <c r="F58" s="37">
        <f t="shared" si="19"/>
        <v>1</v>
      </c>
      <c r="G58" s="42"/>
      <c r="H58" s="45"/>
      <c r="I58" s="86">
        <f t="shared" si="20"/>
        <v>0</v>
      </c>
      <c r="J58" s="48"/>
      <c r="K58" s="87">
        <f t="shared" si="21"/>
        <v>0</v>
      </c>
      <c r="L58" s="42"/>
      <c r="M58" s="42"/>
      <c r="N58" s="45"/>
      <c r="O58" s="88">
        <f t="shared" si="28"/>
        <v>0</v>
      </c>
      <c r="P58" s="45"/>
      <c r="Q58" s="42"/>
      <c r="R58" s="42"/>
      <c r="S58" s="45"/>
      <c r="T58" s="45"/>
      <c r="U58" s="42"/>
      <c r="V58" s="88">
        <v>0</v>
      </c>
      <c r="W58" s="88"/>
    </row>
    <row r="59" spans="1:23" ht="39.950000000000003" customHeight="1" x14ac:dyDescent="0.25">
      <c r="A59" s="49" t="s">
        <v>1315</v>
      </c>
      <c r="B59" s="49" t="s">
        <v>58</v>
      </c>
      <c r="C59" s="49" t="s">
        <v>1316</v>
      </c>
      <c r="D59" s="32">
        <f t="shared" si="3"/>
        <v>0</v>
      </c>
      <c r="E59" s="42"/>
      <c r="F59" s="37">
        <f t="shared" si="19"/>
        <v>1</v>
      </c>
      <c r="G59" s="42"/>
      <c r="H59" s="45"/>
      <c r="I59" s="86">
        <f t="shared" si="20"/>
        <v>0</v>
      </c>
      <c r="J59" s="48"/>
      <c r="K59" s="87">
        <f t="shared" si="21"/>
        <v>0</v>
      </c>
      <c r="L59" s="42"/>
      <c r="M59" s="42"/>
      <c r="N59" s="45"/>
      <c r="O59" s="88">
        <f t="shared" si="28"/>
        <v>0</v>
      </c>
      <c r="P59" s="45"/>
      <c r="Q59" s="42"/>
      <c r="R59" s="42"/>
      <c r="S59" s="45"/>
      <c r="T59" s="45"/>
      <c r="U59" s="42"/>
      <c r="V59" s="88">
        <v>0</v>
      </c>
      <c r="W59" s="88"/>
    </row>
    <row r="60" spans="1:23" ht="39.950000000000003" customHeight="1" x14ac:dyDescent="0.25">
      <c r="A60" s="49" t="s">
        <v>1317</v>
      </c>
      <c r="B60" s="49" t="s">
        <v>80</v>
      </c>
      <c r="C60" s="49"/>
      <c r="D60" s="32">
        <f t="shared" si="3"/>
        <v>0</v>
      </c>
      <c r="E60" s="42"/>
      <c r="F60" s="37">
        <f t="shared" si="19"/>
        <v>1</v>
      </c>
      <c r="G60" s="42"/>
      <c r="H60" s="45"/>
      <c r="I60" s="86">
        <f t="shared" si="20"/>
        <v>0</v>
      </c>
      <c r="J60" s="48"/>
      <c r="K60" s="87">
        <f t="shared" si="21"/>
        <v>0</v>
      </c>
      <c r="L60" s="42"/>
      <c r="M60" s="42"/>
      <c r="N60" s="45"/>
      <c r="O60" s="88">
        <f t="shared" si="28"/>
        <v>0</v>
      </c>
      <c r="P60" s="45"/>
      <c r="Q60" s="42"/>
      <c r="R60" s="42"/>
      <c r="S60" s="45"/>
      <c r="T60" s="45"/>
      <c r="U60" s="42"/>
      <c r="V60" s="88">
        <v>0</v>
      </c>
      <c r="W60" s="88"/>
    </row>
    <row r="61" spans="1:23" ht="39.950000000000003" customHeight="1" x14ac:dyDescent="0.25">
      <c r="A61" s="49" t="s">
        <v>1318</v>
      </c>
      <c r="B61" s="49" t="s">
        <v>58</v>
      </c>
      <c r="C61" s="49"/>
      <c r="D61" s="32">
        <f t="shared" si="3"/>
        <v>0</v>
      </c>
      <c r="E61" s="42"/>
      <c r="F61" s="37">
        <f t="shared" si="19"/>
        <v>1</v>
      </c>
      <c r="G61" s="42"/>
      <c r="H61" s="45"/>
      <c r="I61" s="86">
        <f t="shared" si="20"/>
        <v>0</v>
      </c>
      <c r="J61" s="48"/>
      <c r="K61" s="87">
        <f t="shared" si="21"/>
        <v>0</v>
      </c>
      <c r="L61" s="42"/>
      <c r="M61" s="42"/>
      <c r="N61" s="45"/>
      <c r="O61" s="88">
        <f t="shared" si="28"/>
        <v>0</v>
      </c>
      <c r="P61" s="45"/>
      <c r="Q61" s="42"/>
      <c r="R61" s="42"/>
      <c r="S61" s="45"/>
      <c r="T61" s="45"/>
      <c r="U61" s="42"/>
      <c r="V61" s="88">
        <v>0</v>
      </c>
      <c r="W61" s="88"/>
    </row>
    <row r="62" spans="1:23" ht="39.950000000000003" customHeight="1" x14ac:dyDescent="0.25">
      <c r="A62" s="23" t="s">
        <v>174</v>
      </c>
      <c r="B62" s="23" t="s">
        <v>53</v>
      </c>
      <c r="C62" s="23" t="s">
        <v>54</v>
      </c>
      <c r="D62" s="36">
        <f>2000/85</f>
        <v>23.529411764705884</v>
      </c>
      <c r="E62" s="41"/>
      <c r="F62" s="28">
        <f>(AVERAGE(F63:F63)*$D$62)</f>
        <v>23.529411764705884</v>
      </c>
      <c r="G62" s="41"/>
      <c r="H62" s="44"/>
      <c r="I62" s="28">
        <f>(AVERAGE(I63:I63)*$D$62)</f>
        <v>0</v>
      </c>
      <c r="J62" s="47"/>
      <c r="K62" s="28">
        <f>(AVERAGE(K63:K63)*$D$62)</f>
        <v>0</v>
      </c>
      <c r="L62" s="41"/>
      <c r="M62" s="41"/>
      <c r="N62" s="44"/>
      <c r="O62" s="28">
        <f>AVERAGE(O63:O63)</f>
        <v>0</v>
      </c>
      <c r="P62" s="44"/>
      <c r="Q62" s="41"/>
      <c r="R62" s="41"/>
      <c r="S62" s="44"/>
      <c r="T62" s="44"/>
      <c r="U62" s="41"/>
      <c r="V62" s="28">
        <f>AVERAGE(V63:V63)</f>
        <v>0</v>
      </c>
      <c r="W62" s="28"/>
    </row>
    <row r="63" spans="1:23" ht="39.950000000000003" customHeight="1" x14ac:dyDescent="0.25">
      <c r="A63" s="49" t="s">
        <v>1319</v>
      </c>
      <c r="B63" s="49" t="s">
        <v>56</v>
      </c>
      <c r="C63" s="50"/>
      <c r="D63" s="32">
        <f t="shared" si="3"/>
        <v>1</v>
      </c>
      <c r="E63" s="42"/>
      <c r="F63" s="37">
        <f>IF(H63&lt;&gt;0,0,1)</f>
        <v>1</v>
      </c>
      <c r="G63" s="42"/>
      <c r="H63" s="45"/>
      <c r="I63" s="86">
        <f>IF(H63&lt;&gt;0,IF(H63&lt;D63,1,0),0)</f>
        <v>0</v>
      </c>
      <c r="J63" s="48"/>
      <c r="K63" s="87">
        <f t="shared" ref="K63" si="33">IF(J63&lt;&gt;0,IF(J63&lt;2017,1,0),0)</f>
        <v>0</v>
      </c>
      <c r="L63" s="42"/>
      <c r="M63" s="42"/>
      <c r="N63" s="45"/>
      <c r="O63" s="88">
        <f t="shared" ref="O63" si="34">IF(N63&lt;&gt;0,IF(N63+H63&gt;3*D63,0,IF(N63+H63&gt;D63*2.5,25,IF(N63+H63&gt;D63*2,50,IF(N63+H63&gt;D63*1.5,75,100)))),0)</f>
        <v>0</v>
      </c>
      <c r="P63" s="45"/>
      <c r="Q63" s="42"/>
      <c r="R63" s="42"/>
      <c r="S63" s="45"/>
      <c r="T63" s="45"/>
      <c r="U63" s="42"/>
      <c r="V63" s="88">
        <v>0</v>
      </c>
      <c r="W63" s="88"/>
    </row>
    <row r="64" spans="1:23" x14ac:dyDescent="0.25">
      <c r="E64" s="93"/>
      <c r="G64" s="93"/>
      <c r="H64" s="94"/>
      <c r="J64" s="95"/>
      <c r="L64" s="93"/>
      <c r="M64" s="93"/>
      <c r="N64" s="94"/>
      <c r="P64" s="94"/>
      <c r="Q64" s="93"/>
      <c r="R64" s="93"/>
      <c r="S64" s="94"/>
      <c r="T64" s="94"/>
      <c r="U64" s="93"/>
    </row>
  </sheetData>
  <sheetProtection algorithmName="SHA-512" hashValue="u1PmvZQG50Fr1BCgWl90fEflSRDS7RUlKnDm5HvY61n6x1juVuMGYg4Vv7gFtL0KTJP1cXpSXD9PqoaVanSpng==" saltValue="yzuF3LDmAXoriBhLdBM0y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FA91264-A5CE-47C5-B547-B58E163BA2B8}">
          <x14:formula1>
            <xm:f>lista!$A$2:$A$6</xm:f>
          </x14:formula1>
          <xm:sqref>V23:V34 V63 V11:V21 V36:V61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749A-6179-4B51-9F50-1942580836BE}">
  <dimension ref="A1:W72"/>
  <sheetViews>
    <sheetView showGridLines="0" zoomScaleNormal="100" zoomScaleSheetLayoutView="100" workbookViewId="0">
      <pane ySplit="8" topLeftCell="A9" activePane="bottomLeft" state="frozen"/>
      <selection pane="bottomLeft" activeCell="E11" sqref="E11:E71"/>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1320</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SUM(P9:P71)</f>
        <v>0</v>
      </c>
      <c r="S6" s="75"/>
      <c r="T6" s="78">
        <f>SUM(T9:T71)</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1320</v>
      </c>
      <c r="B9" s="133"/>
      <c r="C9" s="133"/>
      <c r="D9" s="39">
        <f>+D10+D26+D38+D70</f>
        <v>100</v>
      </c>
      <c r="E9" s="40"/>
      <c r="F9" s="27">
        <f>+F10+F26+F38+F70</f>
        <v>100</v>
      </c>
      <c r="G9" s="40"/>
      <c r="H9" s="43"/>
      <c r="I9" s="27">
        <f>+I10+I26+I38+I70</f>
        <v>0</v>
      </c>
      <c r="J9" s="46"/>
      <c r="K9" s="27">
        <f>+K10+K26+K38+K70</f>
        <v>0</v>
      </c>
      <c r="L9" s="40"/>
      <c r="M9" s="40"/>
      <c r="N9" s="43"/>
      <c r="O9" s="27">
        <f>AVERAGE(O10,O26,O38,O70)</f>
        <v>0</v>
      </c>
      <c r="P9" s="43"/>
      <c r="Q9" s="40"/>
      <c r="R9" s="40"/>
      <c r="S9" s="43"/>
      <c r="T9" s="43"/>
      <c r="U9" s="40"/>
      <c r="V9" s="27">
        <f>AVERAGE(V10,V26,V38,V70)</f>
        <v>0</v>
      </c>
      <c r="W9" s="27"/>
    </row>
    <row r="10" spans="1:23" ht="39.950000000000003" customHeight="1" x14ac:dyDescent="0.25">
      <c r="A10" s="23" t="s">
        <v>52</v>
      </c>
      <c r="B10" s="23" t="s">
        <v>53</v>
      </c>
      <c r="C10" s="23" t="s">
        <v>54</v>
      </c>
      <c r="D10" s="36">
        <f>4000/80</f>
        <v>50</v>
      </c>
      <c r="E10" s="41"/>
      <c r="F10" s="28">
        <f>(AVERAGE(F11:F25)*$D$10)</f>
        <v>50</v>
      </c>
      <c r="G10" s="41"/>
      <c r="H10" s="44"/>
      <c r="I10" s="28">
        <f>(AVERAGE(I11:I25)*$D$10)</f>
        <v>0</v>
      </c>
      <c r="J10" s="47"/>
      <c r="K10" s="28">
        <f>(AVERAGE(K11:K25)*$D$10)</f>
        <v>0</v>
      </c>
      <c r="L10" s="41"/>
      <c r="M10" s="41"/>
      <c r="N10" s="44"/>
      <c r="O10" s="28">
        <f>AVERAGE(O11:O25)</f>
        <v>0</v>
      </c>
      <c r="P10" s="44"/>
      <c r="Q10" s="41"/>
      <c r="R10" s="41"/>
      <c r="S10" s="44"/>
      <c r="T10" s="44"/>
      <c r="U10" s="41"/>
      <c r="V10" s="28">
        <f>AVERAGE(V11:V25)</f>
        <v>0</v>
      </c>
      <c r="W10" s="28"/>
    </row>
    <row r="11" spans="1:23" ht="39.950000000000003" customHeight="1" x14ac:dyDescent="0.25">
      <c r="A11" s="49" t="s">
        <v>1321</v>
      </c>
      <c r="B11" s="49" t="s">
        <v>56</v>
      </c>
      <c r="C11" s="49" t="s">
        <v>2353</v>
      </c>
      <c r="D11" s="32">
        <f>IF(B11="I",$F$2,IF(B11="G/2",$F$2/2,IF(B11="G/5",$F$2/5,IF(B11="G/10",$F$2/10,1))))</f>
        <v>1</v>
      </c>
      <c r="E11" s="42"/>
      <c r="F11" s="37">
        <f t="shared" ref="F11:F25" si="0">IF(H11&lt;&gt;0,0,1)</f>
        <v>1</v>
      </c>
      <c r="G11" s="42"/>
      <c r="H11" s="45"/>
      <c r="I11" s="86">
        <f t="shared" ref="I11:I25" si="1">IF(H11&lt;&gt;0,IF(H11&lt;D11,1,0),0)</f>
        <v>0</v>
      </c>
      <c r="J11" s="48"/>
      <c r="K11" s="87">
        <f t="shared" ref="K11:K25"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1322</v>
      </c>
      <c r="B12" s="49" t="s">
        <v>56</v>
      </c>
      <c r="C12" s="49"/>
      <c r="D12" s="32">
        <f t="shared" ref="D12:D14" si="3">IF(B12="I",$F$2,IF(B12="G/2",$F$2/2,IF(B12="G/5",$F$2/5,IF(B12="G/10",$F$2/10,1))))</f>
        <v>1</v>
      </c>
      <c r="E12" s="42"/>
      <c r="F12" s="37">
        <f t="shared" ref="F12:F18" si="4">IF(H12&lt;&gt;0,0,1)</f>
        <v>1</v>
      </c>
      <c r="G12" s="42"/>
      <c r="H12" s="45"/>
      <c r="I12" s="86">
        <f t="shared" ref="I12:I18" si="5">IF(H12&lt;&gt;0,IF(H12&lt;D12,1,0),0)</f>
        <v>0</v>
      </c>
      <c r="J12" s="48"/>
      <c r="K12" s="87">
        <f t="shared" si="2"/>
        <v>0</v>
      </c>
      <c r="L12" s="42"/>
      <c r="M12" s="42"/>
      <c r="N12" s="45"/>
      <c r="O12" s="88">
        <f t="shared" ref="O12:O14" si="6">IF(N12&lt;&gt;0,IF(N12+H12&gt;3*D12,0,IF(N12+H12&gt;D12*2.5,25,IF(N12+H12&gt;D12*2,50,IF(N12+H12&gt;D12*1.5,75,100)))),0)</f>
        <v>0</v>
      </c>
      <c r="P12" s="45"/>
      <c r="Q12" s="42"/>
      <c r="R12" s="42"/>
      <c r="S12" s="45"/>
      <c r="T12" s="45"/>
      <c r="U12" s="42"/>
      <c r="V12" s="88">
        <v>0</v>
      </c>
      <c r="W12" s="88"/>
    </row>
    <row r="13" spans="1:23" ht="39.950000000000003" customHeight="1" x14ac:dyDescent="0.25">
      <c r="A13" s="49" t="s">
        <v>1323</v>
      </c>
      <c r="B13" s="49" t="s">
        <v>80</v>
      </c>
      <c r="C13" s="49" t="s">
        <v>1324</v>
      </c>
      <c r="D13" s="32">
        <f t="shared" si="3"/>
        <v>0</v>
      </c>
      <c r="E13" s="42"/>
      <c r="F13" s="37">
        <f t="shared" si="4"/>
        <v>1</v>
      </c>
      <c r="G13" s="42"/>
      <c r="H13" s="45"/>
      <c r="I13" s="86">
        <f t="shared" si="5"/>
        <v>0</v>
      </c>
      <c r="J13" s="48"/>
      <c r="K13" s="87">
        <f t="shared" si="2"/>
        <v>0</v>
      </c>
      <c r="L13" s="42"/>
      <c r="M13" s="42"/>
      <c r="N13" s="45"/>
      <c r="O13" s="88">
        <f t="shared" si="6"/>
        <v>0</v>
      </c>
      <c r="P13" s="45"/>
      <c r="Q13" s="42"/>
      <c r="R13" s="42"/>
      <c r="S13" s="45"/>
      <c r="T13" s="45"/>
      <c r="U13" s="42"/>
      <c r="V13" s="88">
        <v>0</v>
      </c>
      <c r="W13" s="88"/>
    </row>
    <row r="14" spans="1:23" ht="39.950000000000003" customHeight="1" x14ac:dyDescent="0.25">
      <c r="A14" s="49" t="s">
        <v>1325</v>
      </c>
      <c r="B14" s="49" t="s">
        <v>56</v>
      </c>
      <c r="C14" s="49"/>
      <c r="D14" s="32">
        <f t="shared" si="3"/>
        <v>1</v>
      </c>
      <c r="E14" s="42"/>
      <c r="F14" s="37">
        <f t="shared" si="4"/>
        <v>1</v>
      </c>
      <c r="G14" s="42"/>
      <c r="H14" s="45"/>
      <c r="I14" s="86">
        <f t="shared" si="5"/>
        <v>0</v>
      </c>
      <c r="J14" s="48"/>
      <c r="K14" s="87">
        <f t="shared" si="2"/>
        <v>0</v>
      </c>
      <c r="L14" s="42"/>
      <c r="M14" s="42"/>
      <c r="N14" s="45"/>
      <c r="O14" s="88">
        <f t="shared" si="6"/>
        <v>0</v>
      </c>
      <c r="P14" s="45"/>
      <c r="Q14" s="42"/>
      <c r="R14" s="42"/>
      <c r="S14" s="45"/>
      <c r="T14" s="45"/>
      <c r="U14" s="42"/>
      <c r="V14" s="88">
        <v>0</v>
      </c>
      <c r="W14" s="88"/>
    </row>
    <row r="15" spans="1:23" ht="39.950000000000003" customHeight="1" x14ac:dyDescent="0.25">
      <c r="A15" s="49" t="s">
        <v>1326</v>
      </c>
      <c r="B15" s="49" t="s">
        <v>56</v>
      </c>
      <c r="C15" s="49"/>
      <c r="D15" s="32">
        <f>IF(B15="I",$F$2,IF(B15="G/2",$F$2/2,IF(B15="G/5",$F$2/5,IF(B15="G/10",$F$2/10,1))))</f>
        <v>1</v>
      </c>
      <c r="E15" s="42"/>
      <c r="F15" s="37">
        <f t="shared" si="4"/>
        <v>1</v>
      </c>
      <c r="G15" s="42"/>
      <c r="H15" s="45"/>
      <c r="I15" s="86">
        <f t="shared" si="5"/>
        <v>0</v>
      </c>
      <c r="J15" s="48"/>
      <c r="K15" s="87">
        <f t="shared" si="2"/>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1327</v>
      </c>
      <c r="B16" s="49" t="s">
        <v>80</v>
      </c>
      <c r="C16" s="49"/>
      <c r="D16" s="32">
        <f t="shared" ref="D16:D17" si="7">IF(B16="I",$F$2,IF(B16="G/2",$F$2/2,IF(B16="G/5",$F$2/5,IF(B16="G/10",$F$2/10,1))))</f>
        <v>0</v>
      </c>
      <c r="E16" s="42"/>
      <c r="F16" s="37">
        <f t="shared" si="4"/>
        <v>1</v>
      </c>
      <c r="G16" s="42"/>
      <c r="H16" s="45"/>
      <c r="I16" s="86">
        <f t="shared" si="5"/>
        <v>0</v>
      </c>
      <c r="J16" s="48"/>
      <c r="K16" s="87">
        <f t="shared" si="2"/>
        <v>0</v>
      </c>
      <c r="L16" s="42"/>
      <c r="M16" s="42"/>
      <c r="N16" s="45"/>
      <c r="O16" s="88">
        <f t="shared" ref="O16:O17" si="8">IF(N16&lt;&gt;0,IF(N16+H16&gt;3*D16,0,IF(N16+H16&gt;D16*2.5,25,IF(N16+H16&gt;D16*2,50,IF(N16+H16&gt;D16*1.5,75,100)))),0)</f>
        <v>0</v>
      </c>
      <c r="P16" s="45"/>
      <c r="Q16" s="42"/>
      <c r="R16" s="42"/>
      <c r="S16" s="45"/>
      <c r="T16" s="45"/>
      <c r="U16" s="42"/>
      <c r="V16" s="88">
        <v>0</v>
      </c>
      <c r="W16" s="88"/>
    </row>
    <row r="17" spans="1:23" ht="39.950000000000003" customHeight="1" x14ac:dyDescent="0.25">
      <c r="A17" s="49" t="s">
        <v>1328</v>
      </c>
      <c r="B17" s="49" t="s">
        <v>56</v>
      </c>
      <c r="C17" s="49"/>
      <c r="D17" s="32">
        <f t="shared" si="7"/>
        <v>1</v>
      </c>
      <c r="E17" s="42"/>
      <c r="F17" s="37">
        <f t="shared" si="4"/>
        <v>1</v>
      </c>
      <c r="G17" s="42"/>
      <c r="H17" s="45"/>
      <c r="I17" s="86">
        <f t="shared" si="5"/>
        <v>0</v>
      </c>
      <c r="J17" s="48"/>
      <c r="K17" s="87">
        <f t="shared" si="2"/>
        <v>0</v>
      </c>
      <c r="L17" s="42"/>
      <c r="M17" s="42"/>
      <c r="N17" s="45"/>
      <c r="O17" s="88">
        <f t="shared" si="8"/>
        <v>0</v>
      </c>
      <c r="P17" s="45"/>
      <c r="Q17" s="42"/>
      <c r="R17" s="42"/>
      <c r="S17" s="45"/>
      <c r="T17" s="45"/>
      <c r="U17" s="42"/>
      <c r="V17" s="88">
        <v>0</v>
      </c>
      <c r="W17" s="88"/>
    </row>
    <row r="18" spans="1:23" ht="39.950000000000003" customHeight="1" x14ac:dyDescent="0.25">
      <c r="A18" s="49" t="s">
        <v>1329</v>
      </c>
      <c r="B18" s="49" t="s">
        <v>80</v>
      </c>
      <c r="C18" s="49" t="s">
        <v>1330</v>
      </c>
      <c r="D18" s="32">
        <f>IF(B18="I",$F$2,IF(B18="G/2",$F$2/2,IF(B18="G/5",$F$2/5,IF(B18="G/10",$F$2/10,1))))</f>
        <v>0</v>
      </c>
      <c r="E18" s="42"/>
      <c r="F18" s="37">
        <f t="shared" si="4"/>
        <v>1</v>
      </c>
      <c r="G18" s="42"/>
      <c r="H18" s="45"/>
      <c r="I18" s="86">
        <f t="shared" si="5"/>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1329</v>
      </c>
      <c r="B19" s="49" t="s">
        <v>56</v>
      </c>
      <c r="C19" s="49" t="s">
        <v>1331</v>
      </c>
      <c r="D19" s="32">
        <f t="shared" ref="D19:D71" si="9">IF(B19="I",$F$2,IF(B19="G/2",$F$2/2,IF(B19="G/5",$F$2/5,IF(B19="G/10",$F$2/10,1))))</f>
        <v>1</v>
      </c>
      <c r="E19" s="42"/>
      <c r="F19" s="37">
        <f t="shared" si="0"/>
        <v>1</v>
      </c>
      <c r="G19" s="42"/>
      <c r="H19" s="45"/>
      <c r="I19" s="86">
        <f t="shared" si="1"/>
        <v>0</v>
      </c>
      <c r="J19" s="48"/>
      <c r="K19" s="87">
        <f t="shared" si="2"/>
        <v>0</v>
      </c>
      <c r="L19" s="42"/>
      <c r="M19" s="42"/>
      <c r="N19" s="45"/>
      <c r="O19" s="88">
        <f t="shared" ref="O19:O20" si="10">IF(N19&lt;&gt;0,IF(N19+H19&gt;3*D19,0,IF(N19+H19&gt;D19*2.5,25,IF(N19+H19&gt;D19*2,50,IF(N19+H19&gt;D19*1.5,75,100)))),0)</f>
        <v>0</v>
      </c>
      <c r="P19" s="45"/>
      <c r="Q19" s="42"/>
      <c r="R19" s="42"/>
      <c r="S19" s="45"/>
      <c r="T19" s="45"/>
      <c r="U19" s="42"/>
      <c r="V19" s="88">
        <v>0</v>
      </c>
      <c r="W19" s="88"/>
    </row>
    <row r="20" spans="1:23" ht="39.950000000000003" customHeight="1" x14ac:dyDescent="0.25">
      <c r="A20" s="49" t="s">
        <v>1332</v>
      </c>
      <c r="B20" s="49" t="s">
        <v>56</v>
      </c>
      <c r="C20" s="49" t="s">
        <v>1333</v>
      </c>
      <c r="D20" s="32">
        <f t="shared" si="9"/>
        <v>1</v>
      </c>
      <c r="E20" s="42"/>
      <c r="F20" s="37">
        <f t="shared" si="0"/>
        <v>1</v>
      </c>
      <c r="G20" s="42"/>
      <c r="H20" s="45"/>
      <c r="I20" s="86">
        <f t="shared" si="1"/>
        <v>0</v>
      </c>
      <c r="J20" s="48"/>
      <c r="K20" s="87">
        <f t="shared" si="2"/>
        <v>0</v>
      </c>
      <c r="L20" s="42"/>
      <c r="M20" s="42"/>
      <c r="N20" s="45"/>
      <c r="O20" s="88">
        <f t="shared" si="10"/>
        <v>0</v>
      </c>
      <c r="P20" s="45"/>
      <c r="Q20" s="42"/>
      <c r="R20" s="42"/>
      <c r="S20" s="45"/>
      <c r="T20" s="45"/>
      <c r="U20" s="42"/>
      <c r="V20" s="88">
        <v>0</v>
      </c>
      <c r="W20" s="88"/>
    </row>
    <row r="21" spans="1:23" ht="39.950000000000003" customHeight="1" x14ac:dyDescent="0.25">
      <c r="A21" s="49" t="s">
        <v>1332</v>
      </c>
      <c r="B21" s="49" t="s">
        <v>56</v>
      </c>
      <c r="C21" s="49" t="s">
        <v>1334</v>
      </c>
      <c r="D21" s="32">
        <f>IF(B21="I",$F$2,IF(B21="G/2",$F$2/2,IF(B21="G/5",$F$2/5,IF(B21="G/10",$F$2/10,1))))</f>
        <v>1</v>
      </c>
      <c r="E21" s="42"/>
      <c r="F21" s="37">
        <f t="shared" si="0"/>
        <v>1</v>
      </c>
      <c r="G21" s="42"/>
      <c r="H21" s="45"/>
      <c r="I21" s="86">
        <f t="shared" si="1"/>
        <v>0</v>
      </c>
      <c r="J21" s="48"/>
      <c r="K21" s="87">
        <f t="shared" si="2"/>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1335</v>
      </c>
      <c r="B22" s="49" t="s">
        <v>80</v>
      </c>
      <c r="C22" s="49"/>
      <c r="D22" s="32">
        <f t="shared" si="9"/>
        <v>0</v>
      </c>
      <c r="E22" s="42"/>
      <c r="F22" s="37">
        <f t="shared" si="0"/>
        <v>1</v>
      </c>
      <c r="G22" s="42"/>
      <c r="H22" s="45"/>
      <c r="I22" s="86">
        <f t="shared" si="1"/>
        <v>0</v>
      </c>
      <c r="J22" s="48"/>
      <c r="K22" s="87">
        <f t="shared" si="2"/>
        <v>0</v>
      </c>
      <c r="L22" s="42"/>
      <c r="M22" s="42"/>
      <c r="N22" s="45"/>
      <c r="O22" s="88">
        <f t="shared" ref="O22:O23" si="11">IF(N22&lt;&gt;0,IF(N22+H22&gt;3*D22,0,IF(N22+H22&gt;D22*2.5,25,IF(N22+H22&gt;D22*2,50,IF(N22+H22&gt;D22*1.5,75,100)))),0)</f>
        <v>0</v>
      </c>
      <c r="P22" s="45"/>
      <c r="Q22" s="42"/>
      <c r="R22" s="42"/>
      <c r="S22" s="45"/>
      <c r="T22" s="45"/>
      <c r="U22" s="42"/>
      <c r="V22" s="88">
        <v>0</v>
      </c>
      <c r="W22" s="88"/>
    </row>
    <row r="23" spans="1:23" ht="39.950000000000003" customHeight="1" x14ac:dyDescent="0.25">
      <c r="A23" s="49" t="s">
        <v>1336</v>
      </c>
      <c r="B23" s="49" t="s">
        <v>80</v>
      </c>
      <c r="C23" s="49"/>
      <c r="D23" s="32">
        <f t="shared" si="9"/>
        <v>0</v>
      </c>
      <c r="E23" s="42"/>
      <c r="F23" s="37">
        <f t="shared" si="0"/>
        <v>1</v>
      </c>
      <c r="G23" s="42"/>
      <c r="H23" s="45"/>
      <c r="I23" s="86">
        <f t="shared" si="1"/>
        <v>0</v>
      </c>
      <c r="J23" s="48"/>
      <c r="K23" s="87">
        <f t="shared" si="2"/>
        <v>0</v>
      </c>
      <c r="L23" s="42"/>
      <c r="M23" s="42"/>
      <c r="N23" s="45"/>
      <c r="O23" s="88">
        <f t="shared" si="11"/>
        <v>0</v>
      </c>
      <c r="P23" s="45"/>
      <c r="Q23" s="42"/>
      <c r="R23" s="42"/>
      <c r="S23" s="45"/>
      <c r="T23" s="45"/>
      <c r="U23" s="42"/>
      <c r="V23" s="88">
        <v>0</v>
      </c>
      <c r="W23" s="88"/>
    </row>
    <row r="24" spans="1:23" ht="39.950000000000003" customHeight="1" x14ac:dyDescent="0.25">
      <c r="A24" s="49" t="s">
        <v>1066</v>
      </c>
      <c r="B24" s="49" t="s">
        <v>80</v>
      </c>
      <c r="C24" s="49"/>
      <c r="D24" s="32">
        <f>IF(B24="I",$F$2,IF(B24="G/2",$F$2/2,IF(B24="G/5",$F$2/5,IF(B24="G/10",$F$2/10,1))))</f>
        <v>0</v>
      </c>
      <c r="E24" s="42"/>
      <c r="F24" s="37">
        <f t="shared" si="0"/>
        <v>1</v>
      </c>
      <c r="G24" s="42"/>
      <c r="H24" s="45"/>
      <c r="I24" s="86">
        <f t="shared" si="1"/>
        <v>0</v>
      </c>
      <c r="J24" s="48"/>
      <c r="K24" s="87">
        <f t="shared" si="2"/>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1337</v>
      </c>
      <c r="B25" s="49" t="s">
        <v>80</v>
      </c>
      <c r="C25" s="49"/>
      <c r="D25" s="32">
        <f t="shared" si="9"/>
        <v>0</v>
      </c>
      <c r="E25" s="42"/>
      <c r="F25" s="37">
        <f t="shared" si="0"/>
        <v>1</v>
      </c>
      <c r="G25" s="42"/>
      <c r="H25" s="45"/>
      <c r="I25" s="86">
        <f t="shared" si="1"/>
        <v>0</v>
      </c>
      <c r="J25" s="48"/>
      <c r="K25" s="87">
        <f t="shared" si="2"/>
        <v>0</v>
      </c>
      <c r="L25" s="42"/>
      <c r="M25" s="42"/>
      <c r="N25" s="45"/>
      <c r="O25" s="88">
        <f t="shared" ref="O25" si="12">IF(N25&lt;&gt;0,IF(N25+H25&gt;3*D25,0,IF(N25+H25&gt;D25*2.5,25,IF(N25+H25&gt;D25*2,50,IF(N25+H25&gt;D25*1.5,75,100)))),0)</f>
        <v>0</v>
      </c>
      <c r="P25" s="45"/>
      <c r="Q25" s="42"/>
      <c r="R25" s="42"/>
      <c r="S25" s="45"/>
      <c r="T25" s="45"/>
      <c r="U25" s="42"/>
      <c r="V25" s="88">
        <v>0</v>
      </c>
      <c r="W25" s="88"/>
    </row>
    <row r="26" spans="1:23" ht="39.950000000000003" customHeight="1" x14ac:dyDescent="0.25">
      <c r="A26" s="23" t="s">
        <v>72</v>
      </c>
      <c r="B26" s="23" t="s">
        <v>53</v>
      </c>
      <c r="C26" s="23" t="s">
        <v>54</v>
      </c>
      <c r="D26" s="36">
        <f>1500/80</f>
        <v>18.75</v>
      </c>
      <c r="E26" s="41"/>
      <c r="F26" s="28">
        <f>(AVERAGE(F27:F37)*$D$26)</f>
        <v>18.75</v>
      </c>
      <c r="G26" s="41"/>
      <c r="H26" s="44"/>
      <c r="I26" s="28">
        <f>(AVERAGE(I27:I37)*$D$26)</f>
        <v>0</v>
      </c>
      <c r="J26" s="47"/>
      <c r="K26" s="28">
        <f>(AVERAGE(K27:K37)*$D$26)</f>
        <v>0</v>
      </c>
      <c r="L26" s="41"/>
      <c r="M26" s="41"/>
      <c r="N26" s="44"/>
      <c r="O26" s="28">
        <f>AVERAGE(O27:O37)</f>
        <v>0</v>
      </c>
      <c r="P26" s="44"/>
      <c r="Q26" s="41"/>
      <c r="R26" s="41"/>
      <c r="S26" s="44"/>
      <c r="T26" s="44"/>
      <c r="U26" s="41"/>
      <c r="V26" s="28">
        <f>AVERAGE(V27:V37)</f>
        <v>0</v>
      </c>
      <c r="W26" s="28"/>
    </row>
    <row r="27" spans="1:23" ht="39.950000000000003" customHeight="1" x14ac:dyDescent="0.25">
      <c r="A27" s="49" t="s">
        <v>1338</v>
      </c>
      <c r="B27" s="49" t="s">
        <v>91</v>
      </c>
      <c r="C27" s="49"/>
      <c r="D27" s="32">
        <f t="shared" si="9"/>
        <v>0</v>
      </c>
      <c r="E27" s="42"/>
      <c r="F27" s="37">
        <f t="shared" ref="F27:F37" si="13">IF(H27&lt;&gt;0,0,1)</f>
        <v>1</v>
      </c>
      <c r="G27" s="42"/>
      <c r="H27" s="45"/>
      <c r="I27" s="86">
        <f t="shared" ref="I27:I37" si="14">IF(H27&lt;&gt;0,IF(H27&lt;D27,1,0),0)</f>
        <v>0</v>
      </c>
      <c r="J27" s="48"/>
      <c r="K27" s="87">
        <f t="shared" ref="K27:K37" si="15">IF(J27&lt;&gt;0,IF(J27&lt;2017,1,0),0)</f>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938</v>
      </c>
      <c r="B28" s="49" t="s">
        <v>58</v>
      </c>
      <c r="C28" s="49"/>
      <c r="D28" s="32">
        <f t="shared" si="9"/>
        <v>0</v>
      </c>
      <c r="E28" s="42"/>
      <c r="F28" s="37">
        <f t="shared" si="13"/>
        <v>1</v>
      </c>
      <c r="G28" s="42"/>
      <c r="H28" s="45"/>
      <c r="I28" s="86">
        <f t="shared" si="14"/>
        <v>0</v>
      </c>
      <c r="J28" s="48"/>
      <c r="K28" s="87">
        <f t="shared" si="15"/>
        <v>0</v>
      </c>
      <c r="L28" s="42"/>
      <c r="M28" s="42"/>
      <c r="N28" s="45"/>
      <c r="O28" s="88">
        <f t="shared" ref="O28:O29" si="16">IF(N28&lt;&gt;0,IF(N28+H28&gt;3*D28,0,IF(N28+H28&gt;D28*2.5,25,IF(N28+H28&gt;D28*2,50,IF(N28+H28&gt;D28*1.5,75,100)))),0)</f>
        <v>0</v>
      </c>
      <c r="P28" s="45"/>
      <c r="Q28" s="42"/>
      <c r="R28" s="42"/>
      <c r="S28" s="45"/>
      <c r="T28" s="45"/>
      <c r="U28" s="42"/>
      <c r="V28" s="88">
        <v>0</v>
      </c>
      <c r="W28" s="88"/>
    </row>
    <row r="29" spans="1:23" ht="39.950000000000003" customHeight="1" x14ac:dyDescent="0.25">
      <c r="A29" s="49" t="s">
        <v>1339</v>
      </c>
      <c r="B29" s="49" t="s">
        <v>56</v>
      </c>
      <c r="C29" s="49" t="s">
        <v>1340</v>
      </c>
      <c r="D29" s="32">
        <f t="shared" si="9"/>
        <v>1</v>
      </c>
      <c r="E29" s="42"/>
      <c r="F29" s="37">
        <f t="shared" si="13"/>
        <v>1</v>
      </c>
      <c r="G29" s="42"/>
      <c r="H29" s="45"/>
      <c r="I29" s="86">
        <f t="shared" si="14"/>
        <v>0</v>
      </c>
      <c r="J29" s="48"/>
      <c r="K29" s="87">
        <f t="shared" si="15"/>
        <v>0</v>
      </c>
      <c r="L29" s="42"/>
      <c r="M29" s="42"/>
      <c r="N29" s="45"/>
      <c r="O29" s="88">
        <f t="shared" si="16"/>
        <v>0</v>
      </c>
      <c r="P29" s="45"/>
      <c r="Q29" s="42"/>
      <c r="R29" s="42"/>
      <c r="S29" s="45"/>
      <c r="T29" s="45"/>
      <c r="U29" s="42"/>
      <c r="V29" s="88">
        <v>0</v>
      </c>
      <c r="W29" s="88"/>
    </row>
    <row r="30" spans="1:23" ht="39.950000000000003" customHeight="1" x14ac:dyDescent="0.25">
      <c r="A30" s="49" t="s">
        <v>724</v>
      </c>
      <c r="B30" s="49" t="s">
        <v>58</v>
      </c>
      <c r="C30" s="49"/>
      <c r="D30" s="32">
        <f t="shared" si="9"/>
        <v>0</v>
      </c>
      <c r="E30" s="42"/>
      <c r="F30" s="37">
        <f t="shared" si="13"/>
        <v>1</v>
      </c>
      <c r="G30" s="42"/>
      <c r="H30" s="45"/>
      <c r="I30" s="86">
        <f t="shared" si="14"/>
        <v>0</v>
      </c>
      <c r="J30" s="48"/>
      <c r="K30" s="87">
        <f t="shared" si="15"/>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1341</v>
      </c>
      <c r="B31" s="49" t="s">
        <v>58</v>
      </c>
      <c r="C31" s="49"/>
      <c r="D31" s="32">
        <f t="shared" si="9"/>
        <v>0</v>
      </c>
      <c r="E31" s="42"/>
      <c r="F31" s="37">
        <f t="shared" si="13"/>
        <v>1</v>
      </c>
      <c r="G31" s="42"/>
      <c r="H31" s="45"/>
      <c r="I31" s="86">
        <f t="shared" si="14"/>
        <v>0</v>
      </c>
      <c r="J31" s="48"/>
      <c r="K31" s="87">
        <f t="shared" si="15"/>
        <v>0</v>
      </c>
      <c r="L31" s="42"/>
      <c r="M31" s="42"/>
      <c r="N31" s="45"/>
      <c r="O31" s="88">
        <f t="shared" ref="O31:O32" si="17">IF(N31&lt;&gt;0,IF(N31+H31&gt;3*D31,0,IF(N31+H31&gt;D31*2.5,25,IF(N31+H31&gt;D31*2,50,IF(N31+H31&gt;D31*1.5,75,100)))),0)</f>
        <v>0</v>
      </c>
      <c r="P31" s="45"/>
      <c r="Q31" s="42"/>
      <c r="R31" s="42"/>
      <c r="S31" s="45"/>
      <c r="T31" s="45"/>
      <c r="U31" s="42"/>
      <c r="V31" s="88">
        <v>0</v>
      </c>
      <c r="W31" s="88"/>
    </row>
    <row r="32" spans="1:23" ht="39.950000000000003" customHeight="1" x14ac:dyDescent="0.25">
      <c r="A32" s="49" t="s">
        <v>1342</v>
      </c>
      <c r="B32" s="49" t="s">
        <v>91</v>
      </c>
      <c r="C32" s="49" t="s">
        <v>865</v>
      </c>
      <c r="D32" s="32">
        <f t="shared" si="9"/>
        <v>0</v>
      </c>
      <c r="E32" s="42"/>
      <c r="F32" s="37">
        <f t="shared" si="13"/>
        <v>1</v>
      </c>
      <c r="G32" s="42"/>
      <c r="H32" s="45"/>
      <c r="I32" s="86">
        <f t="shared" si="14"/>
        <v>0</v>
      </c>
      <c r="J32" s="48"/>
      <c r="K32" s="87">
        <f t="shared" si="15"/>
        <v>0</v>
      </c>
      <c r="L32" s="42"/>
      <c r="M32" s="42"/>
      <c r="N32" s="45"/>
      <c r="O32" s="88">
        <f t="shared" si="17"/>
        <v>0</v>
      </c>
      <c r="P32" s="45"/>
      <c r="Q32" s="42"/>
      <c r="R32" s="42"/>
      <c r="S32" s="45"/>
      <c r="T32" s="45"/>
      <c r="U32" s="42"/>
      <c r="V32" s="88">
        <v>0</v>
      </c>
      <c r="W32" s="88"/>
    </row>
    <row r="33" spans="1:23" ht="39.950000000000003" customHeight="1" x14ac:dyDescent="0.25">
      <c r="A33" s="49" t="s">
        <v>1343</v>
      </c>
      <c r="B33" s="49" t="s">
        <v>91</v>
      </c>
      <c r="C33" s="49"/>
      <c r="D33" s="32">
        <f t="shared" si="9"/>
        <v>0</v>
      </c>
      <c r="E33" s="42"/>
      <c r="F33" s="37">
        <f t="shared" si="13"/>
        <v>1</v>
      </c>
      <c r="G33" s="42"/>
      <c r="H33" s="45"/>
      <c r="I33" s="86">
        <f t="shared" si="14"/>
        <v>0</v>
      </c>
      <c r="J33" s="48"/>
      <c r="K33" s="87">
        <f t="shared" si="15"/>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328</v>
      </c>
      <c r="B34" s="49" t="s">
        <v>91</v>
      </c>
      <c r="C34" s="49"/>
      <c r="D34" s="32">
        <f t="shared" si="9"/>
        <v>0</v>
      </c>
      <c r="E34" s="42"/>
      <c r="F34" s="37">
        <f t="shared" si="13"/>
        <v>1</v>
      </c>
      <c r="G34" s="42"/>
      <c r="H34" s="45"/>
      <c r="I34" s="86">
        <f t="shared" si="14"/>
        <v>0</v>
      </c>
      <c r="J34" s="48"/>
      <c r="K34" s="87">
        <f t="shared" si="15"/>
        <v>0</v>
      </c>
      <c r="L34" s="42"/>
      <c r="M34" s="42"/>
      <c r="N34" s="45"/>
      <c r="O34" s="88">
        <f t="shared" ref="O34:O35" si="18">IF(N34&lt;&gt;0,IF(N34+H34&gt;3*D34,0,IF(N34+H34&gt;D34*2.5,25,IF(N34+H34&gt;D34*2,50,IF(N34+H34&gt;D34*1.5,75,100)))),0)</f>
        <v>0</v>
      </c>
      <c r="P34" s="45"/>
      <c r="Q34" s="42"/>
      <c r="R34" s="42"/>
      <c r="S34" s="45"/>
      <c r="T34" s="45"/>
      <c r="U34" s="42"/>
      <c r="V34" s="88">
        <v>0</v>
      </c>
      <c r="W34" s="88"/>
    </row>
    <row r="35" spans="1:23" ht="39.950000000000003" customHeight="1" x14ac:dyDescent="0.25">
      <c r="A35" s="49" t="s">
        <v>932</v>
      </c>
      <c r="B35" s="49" t="s">
        <v>58</v>
      </c>
      <c r="C35" s="49"/>
      <c r="D35" s="32">
        <f t="shared" si="9"/>
        <v>0</v>
      </c>
      <c r="E35" s="42"/>
      <c r="F35" s="37">
        <f t="shared" si="13"/>
        <v>1</v>
      </c>
      <c r="G35" s="42"/>
      <c r="H35" s="45"/>
      <c r="I35" s="86">
        <f t="shared" si="14"/>
        <v>0</v>
      </c>
      <c r="J35" s="48"/>
      <c r="K35" s="87">
        <f t="shared" si="15"/>
        <v>0</v>
      </c>
      <c r="L35" s="42"/>
      <c r="M35" s="42"/>
      <c r="N35" s="45"/>
      <c r="O35" s="88">
        <f t="shared" si="18"/>
        <v>0</v>
      </c>
      <c r="P35" s="45"/>
      <c r="Q35" s="42"/>
      <c r="R35" s="42"/>
      <c r="S35" s="45"/>
      <c r="T35" s="45"/>
      <c r="U35" s="42"/>
      <c r="V35" s="88">
        <v>0</v>
      </c>
      <c r="W35" s="88"/>
    </row>
    <row r="36" spans="1:23" ht="39.950000000000003" customHeight="1" x14ac:dyDescent="0.25">
      <c r="A36" s="49" t="s">
        <v>934</v>
      </c>
      <c r="B36" s="49" t="s">
        <v>58</v>
      </c>
      <c r="C36" s="49"/>
      <c r="D36" s="32">
        <f t="shared" si="9"/>
        <v>0</v>
      </c>
      <c r="E36" s="42"/>
      <c r="F36" s="37">
        <f t="shared" si="13"/>
        <v>1</v>
      </c>
      <c r="G36" s="42"/>
      <c r="H36" s="45"/>
      <c r="I36" s="86">
        <f t="shared" si="14"/>
        <v>0</v>
      </c>
      <c r="J36" s="48"/>
      <c r="K36" s="87">
        <f t="shared" si="15"/>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1344</v>
      </c>
      <c r="B37" s="49" t="s">
        <v>80</v>
      </c>
      <c r="C37" s="49"/>
      <c r="D37" s="32">
        <f t="shared" si="9"/>
        <v>0</v>
      </c>
      <c r="E37" s="42"/>
      <c r="F37" s="37">
        <f t="shared" si="13"/>
        <v>1</v>
      </c>
      <c r="G37" s="42"/>
      <c r="H37" s="45"/>
      <c r="I37" s="86">
        <f t="shared" si="14"/>
        <v>0</v>
      </c>
      <c r="J37" s="48"/>
      <c r="K37" s="87">
        <f t="shared" si="15"/>
        <v>0</v>
      </c>
      <c r="L37" s="42"/>
      <c r="M37" s="42"/>
      <c r="N37" s="45"/>
      <c r="O37" s="88">
        <f t="shared" ref="O37" si="19">IF(N37&lt;&gt;0,IF(N37+H37&gt;3*D37,0,IF(N37+H37&gt;D37*2.5,25,IF(N37+H37&gt;D37*2,50,IF(N37+H37&gt;D37*1.5,75,100)))),0)</f>
        <v>0</v>
      </c>
      <c r="P37" s="45"/>
      <c r="Q37" s="42"/>
      <c r="R37" s="42"/>
      <c r="S37" s="45"/>
      <c r="T37" s="45"/>
      <c r="U37" s="42"/>
      <c r="V37" s="88">
        <v>0</v>
      </c>
      <c r="W37" s="88"/>
    </row>
    <row r="38" spans="1:23" ht="39.950000000000003" customHeight="1" x14ac:dyDescent="0.25">
      <c r="A38" s="23" t="s">
        <v>430</v>
      </c>
      <c r="B38" s="23" t="s">
        <v>53</v>
      </c>
      <c r="C38" s="23" t="s">
        <v>54</v>
      </c>
      <c r="D38" s="36">
        <f>1000/80</f>
        <v>12.5</v>
      </c>
      <c r="E38" s="41"/>
      <c r="F38" s="28">
        <f>(AVERAGE(F39:F69)*$D$38)</f>
        <v>12.5</v>
      </c>
      <c r="G38" s="41"/>
      <c r="H38" s="44"/>
      <c r="I38" s="28">
        <f>(AVERAGE(I39:I69)*$D$38)</f>
        <v>0</v>
      </c>
      <c r="J38" s="47"/>
      <c r="K38" s="28">
        <f>(AVERAGE(K39:K69)*$D$38)</f>
        <v>0</v>
      </c>
      <c r="L38" s="41"/>
      <c r="M38" s="41"/>
      <c r="N38" s="44"/>
      <c r="O38" s="28">
        <f>AVERAGE(O39:O69)</f>
        <v>0</v>
      </c>
      <c r="P38" s="44"/>
      <c r="Q38" s="41"/>
      <c r="R38" s="41"/>
      <c r="S38" s="44"/>
      <c r="T38" s="44"/>
      <c r="U38" s="41"/>
      <c r="V38" s="28">
        <f>AVERAGE(V39:V69)</f>
        <v>0</v>
      </c>
      <c r="W38" s="28"/>
    </row>
    <row r="39" spans="1:23" ht="39.950000000000003" customHeight="1" x14ac:dyDescent="0.25">
      <c r="A39" s="49" t="s">
        <v>193</v>
      </c>
      <c r="B39" s="49" t="s">
        <v>56</v>
      </c>
      <c r="C39" s="49"/>
      <c r="D39" s="32">
        <f t="shared" si="9"/>
        <v>1</v>
      </c>
      <c r="E39" s="42"/>
      <c r="F39" s="37">
        <f t="shared" ref="F39:F69" si="20">IF(H39&lt;&gt;0,0,1)</f>
        <v>1</v>
      </c>
      <c r="G39" s="42"/>
      <c r="H39" s="45"/>
      <c r="I39" s="86">
        <f t="shared" ref="I39:I69" si="21">IF(H39&lt;&gt;0,IF(H39&lt;D39,1,0),0)</f>
        <v>0</v>
      </c>
      <c r="J39" s="48"/>
      <c r="K39" s="87">
        <f t="shared" ref="K39:K69" si="22">IF(J39&lt;&gt;0,IF(J39&lt;2017,1,0),0)</f>
        <v>0</v>
      </c>
      <c r="L39" s="42"/>
      <c r="M39" s="42"/>
      <c r="N39" s="45"/>
      <c r="O39" s="88">
        <f t="shared" ref="O39" si="23">IF(N39&lt;&gt;0,IF(N39+H39&gt;3*D39,0,IF(N39+H39&gt;D39*2.5,25,IF(N39+H39&gt;D39*2,50,IF(N39+H39&gt;D39*1.5,75,100)))),0)</f>
        <v>0</v>
      </c>
      <c r="P39" s="45"/>
      <c r="Q39" s="42"/>
      <c r="R39" s="42"/>
      <c r="S39" s="45"/>
      <c r="T39" s="45"/>
      <c r="U39" s="42"/>
      <c r="V39" s="88">
        <v>0</v>
      </c>
      <c r="W39" s="88"/>
    </row>
    <row r="40" spans="1:23" ht="39.950000000000003" customHeight="1" x14ac:dyDescent="0.25">
      <c r="A40" s="49" t="s">
        <v>1345</v>
      </c>
      <c r="B40" s="49" t="s">
        <v>58</v>
      </c>
      <c r="C40" s="49"/>
      <c r="D40" s="32">
        <f t="shared" si="9"/>
        <v>0</v>
      </c>
      <c r="E40" s="42"/>
      <c r="F40" s="37">
        <f t="shared" si="20"/>
        <v>1</v>
      </c>
      <c r="G40" s="42"/>
      <c r="H40" s="45"/>
      <c r="I40" s="86">
        <f t="shared" si="21"/>
        <v>0</v>
      </c>
      <c r="J40" s="48"/>
      <c r="K40" s="87">
        <f t="shared" si="22"/>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1346</v>
      </c>
      <c r="B41" s="49" t="s">
        <v>80</v>
      </c>
      <c r="C41" s="49"/>
      <c r="D41" s="32">
        <f t="shared" si="9"/>
        <v>0</v>
      </c>
      <c r="E41" s="42"/>
      <c r="F41" s="37">
        <f t="shared" si="20"/>
        <v>1</v>
      </c>
      <c r="G41" s="42"/>
      <c r="H41" s="45"/>
      <c r="I41" s="86">
        <f t="shared" si="21"/>
        <v>0</v>
      </c>
      <c r="J41" s="48"/>
      <c r="K41" s="87">
        <f t="shared" si="22"/>
        <v>0</v>
      </c>
      <c r="L41" s="42"/>
      <c r="M41" s="42"/>
      <c r="N41" s="45"/>
      <c r="O41" s="88">
        <f t="shared" ref="O41:O42" si="24">IF(N41&lt;&gt;0,IF(N41+H41&gt;3*D41,0,IF(N41+H41&gt;D41*2.5,25,IF(N41+H41&gt;D41*2,50,IF(N41+H41&gt;D41*1.5,75,100)))),0)</f>
        <v>0</v>
      </c>
      <c r="P41" s="45"/>
      <c r="Q41" s="42"/>
      <c r="R41" s="42"/>
      <c r="S41" s="45"/>
      <c r="T41" s="45"/>
      <c r="U41" s="42"/>
      <c r="V41" s="88">
        <v>0</v>
      </c>
      <c r="W41" s="88"/>
    </row>
    <row r="42" spans="1:23" ht="39.950000000000003" customHeight="1" x14ac:dyDescent="0.25">
      <c r="A42" s="49" t="s">
        <v>61</v>
      </c>
      <c r="B42" s="49" t="s">
        <v>91</v>
      </c>
      <c r="C42" s="49"/>
      <c r="D42" s="32">
        <f t="shared" si="9"/>
        <v>0</v>
      </c>
      <c r="E42" s="42"/>
      <c r="F42" s="37">
        <f t="shared" si="20"/>
        <v>1</v>
      </c>
      <c r="G42" s="42"/>
      <c r="H42" s="45"/>
      <c r="I42" s="86">
        <f t="shared" si="21"/>
        <v>0</v>
      </c>
      <c r="J42" s="48"/>
      <c r="K42" s="87">
        <f t="shared" si="22"/>
        <v>0</v>
      </c>
      <c r="L42" s="42"/>
      <c r="M42" s="42"/>
      <c r="N42" s="45"/>
      <c r="O42" s="88">
        <f t="shared" si="24"/>
        <v>0</v>
      </c>
      <c r="P42" s="45"/>
      <c r="Q42" s="42"/>
      <c r="R42" s="42"/>
      <c r="S42" s="45"/>
      <c r="T42" s="45"/>
      <c r="U42" s="42"/>
      <c r="V42" s="88">
        <v>0</v>
      </c>
      <c r="W42" s="88"/>
    </row>
    <row r="43" spans="1:23" ht="39.950000000000003" customHeight="1" x14ac:dyDescent="0.25">
      <c r="A43" s="49" t="s">
        <v>1347</v>
      </c>
      <c r="B43" s="49" t="s">
        <v>80</v>
      </c>
      <c r="C43" s="49"/>
      <c r="D43" s="32">
        <f t="shared" si="9"/>
        <v>0</v>
      </c>
      <c r="E43" s="42"/>
      <c r="F43" s="37">
        <f t="shared" si="20"/>
        <v>1</v>
      </c>
      <c r="G43" s="42"/>
      <c r="H43" s="45"/>
      <c r="I43" s="86">
        <f t="shared" si="21"/>
        <v>0</v>
      </c>
      <c r="J43" s="48"/>
      <c r="K43" s="87">
        <f t="shared" si="22"/>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1348</v>
      </c>
      <c r="B44" s="49" t="s">
        <v>58</v>
      </c>
      <c r="C44" s="49"/>
      <c r="D44" s="32">
        <f t="shared" si="9"/>
        <v>0</v>
      </c>
      <c r="E44" s="42"/>
      <c r="F44" s="37">
        <f t="shared" si="20"/>
        <v>1</v>
      </c>
      <c r="G44" s="42"/>
      <c r="H44" s="45"/>
      <c r="I44" s="86">
        <f t="shared" si="21"/>
        <v>0</v>
      </c>
      <c r="J44" s="48"/>
      <c r="K44" s="87">
        <f t="shared" si="22"/>
        <v>0</v>
      </c>
      <c r="L44" s="42"/>
      <c r="M44" s="42"/>
      <c r="N44" s="45"/>
      <c r="O44" s="88">
        <f t="shared" ref="O44:O45" si="25">IF(N44&lt;&gt;0,IF(N44+H44&gt;3*D44,0,IF(N44+H44&gt;D44*2.5,25,IF(N44+H44&gt;D44*2,50,IF(N44+H44&gt;D44*1.5,75,100)))),0)</f>
        <v>0</v>
      </c>
      <c r="P44" s="45"/>
      <c r="Q44" s="42"/>
      <c r="R44" s="42"/>
      <c r="S44" s="45"/>
      <c r="T44" s="45"/>
      <c r="U44" s="42"/>
      <c r="V44" s="88">
        <v>0</v>
      </c>
      <c r="W44" s="88"/>
    </row>
    <row r="45" spans="1:23" ht="39.950000000000003" customHeight="1" x14ac:dyDescent="0.25">
      <c r="A45" s="49" t="s">
        <v>1349</v>
      </c>
      <c r="B45" s="49" t="s">
        <v>80</v>
      </c>
      <c r="C45" s="49"/>
      <c r="D45" s="32">
        <f t="shared" si="9"/>
        <v>0</v>
      </c>
      <c r="E45" s="42"/>
      <c r="F45" s="37">
        <f t="shared" si="20"/>
        <v>1</v>
      </c>
      <c r="G45" s="42"/>
      <c r="H45" s="45"/>
      <c r="I45" s="86">
        <f t="shared" si="21"/>
        <v>0</v>
      </c>
      <c r="J45" s="48"/>
      <c r="K45" s="87">
        <f t="shared" si="22"/>
        <v>0</v>
      </c>
      <c r="L45" s="42"/>
      <c r="M45" s="42"/>
      <c r="N45" s="45"/>
      <c r="O45" s="88">
        <f t="shared" si="25"/>
        <v>0</v>
      </c>
      <c r="P45" s="45"/>
      <c r="Q45" s="42"/>
      <c r="R45" s="42"/>
      <c r="S45" s="45"/>
      <c r="T45" s="45"/>
      <c r="U45" s="42"/>
      <c r="V45" s="88">
        <v>0</v>
      </c>
      <c r="W45" s="88"/>
    </row>
    <row r="46" spans="1:23" ht="39.950000000000003" customHeight="1" x14ac:dyDescent="0.25">
      <c r="A46" s="49" t="s">
        <v>361</v>
      </c>
      <c r="B46" s="49" t="s">
        <v>1350</v>
      </c>
      <c r="C46" s="49" t="s">
        <v>1351</v>
      </c>
      <c r="D46" s="32">
        <f t="shared" si="9"/>
        <v>1</v>
      </c>
      <c r="E46" s="42"/>
      <c r="F46" s="37">
        <f t="shared" si="20"/>
        <v>1</v>
      </c>
      <c r="G46" s="42"/>
      <c r="H46" s="45"/>
      <c r="I46" s="86">
        <f t="shared" si="21"/>
        <v>0</v>
      </c>
      <c r="J46" s="48"/>
      <c r="K46" s="87">
        <f t="shared" si="22"/>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1352</v>
      </c>
      <c r="B47" s="49" t="s">
        <v>80</v>
      </c>
      <c r="C47" s="49"/>
      <c r="D47" s="32">
        <f t="shared" si="9"/>
        <v>0</v>
      </c>
      <c r="E47" s="42"/>
      <c r="F47" s="37">
        <f t="shared" si="20"/>
        <v>1</v>
      </c>
      <c r="G47" s="42"/>
      <c r="H47" s="45"/>
      <c r="I47" s="86">
        <f t="shared" si="21"/>
        <v>0</v>
      </c>
      <c r="J47" s="48"/>
      <c r="K47" s="87">
        <f t="shared" si="22"/>
        <v>0</v>
      </c>
      <c r="L47" s="42"/>
      <c r="M47" s="42"/>
      <c r="N47" s="45"/>
      <c r="O47" s="88">
        <f t="shared" ref="O47:O48" si="26">IF(N47&lt;&gt;0,IF(N47+H47&gt;3*D47,0,IF(N47+H47&gt;D47*2.5,25,IF(N47+H47&gt;D47*2,50,IF(N47+H47&gt;D47*1.5,75,100)))),0)</f>
        <v>0</v>
      </c>
      <c r="P47" s="45"/>
      <c r="Q47" s="42"/>
      <c r="R47" s="42"/>
      <c r="S47" s="45"/>
      <c r="T47" s="45"/>
      <c r="U47" s="42"/>
      <c r="V47" s="88">
        <v>0</v>
      </c>
      <c r="W47" s="88"/>
    </row>
    <row r="48" spans="1:23" ht="39.950000000000003" customHeight="1" x14ac:dyDescent="0.25">
      <c r="A48" s="49" t="s">
        <v>195</v>
      </c>
      <c r="B48" s="49" t="s">
        <v>56</v>
      </c>
      <c r="C48" s="49"/>
      <c r="D48" s="32">
        <f t="shared" si="9"/>
        <v>1</v>
      </c>
      <c r="E48" s="42"/>
      <c r="F48" s="37">
        <f t="shared" si="20"/>
        <v>1</v>
      </c>
      <c r="G48" s="42"/>
      <c r="H48" s="45"/>
      <c r="I48" s="86">
        <f t="shared" si="21"/>
        <v>0</v>
      </c>
      <c r="J48" s="48"/>
      <c r="K48" s="87">
        <f t="shared" si="22"/>
        <v>0</v>
      </c>
      <c r="L48" s="42"/>
      <c r="M48" s="42"/>
      <c r="N48" s="45"/>
      <c r="O48" s="88">
        <f t="shared" si="26"/>
        <v>0</v>
      </c>
      <c r="P48" s="45"/>
      <c r="Q48" s="42"/>
      <c r="R48" s="42"/>
      <c r="S48" s="45"/>
      <c r="T48" s="45"/>
      <c r="U48" s="42"/>
      <c r="V48" s="88">
        <v>0</v>
      </c>
      <c r="W48" s="88"/>
    </row>
    <row r="49" spans="1:23" ht="39.950000000000003" customHeight="1" x14ac:dyDescent="0.25">
      <c r="A49" s="49" t="s">
        <v>1353</v>
      </c>
      <c r="B49" s="49" t="s">
        <v>80</v>
      </c>
      <c r="C49" s="49"/>
      <c r="D49" s="32">
        <f t="shared" si="9"/>
        <v>0</v>
      </c>
      <c r="E49" s="42"/>
      <c r="F49" s="37">
        <f t="shared" si="20"/>
        <v>1</v>
      </c>
      <c r="G49" s="42"/>
      <c r="H49" s="45"/>
      <c r="I49" s="86">
        <f t="shared" si="21"/>
        <v>0</v>
      </c>
      <c r="J49" s="48"/>
      <c r="K49" s="87">
        <f t="shared" si="22"/>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1354</v>
      </c>
      <c r="B50" s="49" t="s">
        <v>80</v>
      </c>
      <c r="C50" s="49" t="s">
        <v>1355</v>
      </c>
      <c r="D50" s="32">
        <f t="shared" si="9"/>
        <v>0</v>
      </c>
      <c r="E50" s="42"/>
      <c r="F50" s="37">
        <f t="shared" si="20"/>
        <v>1</v>
      </c>
      <c r="G50" s="42"/>
      <c r="H50" s="45"/>
      <c r="I50" s="86">
        <f t="shared" si="21"/>
        <v>0</v>
      </c>
      <c r="J50" s="48"/>
      <c r="K50" s="87">
        <f t="shared" si="22"/>
        <v>0</v>
      </c>
      <c r="L50" s="42"/>
      <c r="M50" s="42"/>
      <c r="N50" s="45"/>
      <c r="O50" s="88">
        <f t="shared" ref="O50:O51" si="27">IF(N50&lt;&gt;0,IF(N50+H50&gt;3*D50,0,IF(N50+H50&gt;D50*2.5,25,IF(N50+H50&gt;D50*2,50,IF(N50+H50&gt;D50*1.5,75,100)))),0)</f>
        <v>0</v>
      </c>
      <c r="P50" s="45"/>
      <c r="Q50" s="42"/>
      <c r="R50" s="42"/>
      <c r="S50" s="45"/>
      <c r="T50" s="45"/>
      <c r="U50" s="42"/>
      <c r="V50" s="88">
        <v>0</v>
      </c>
      <c r="W50" s="88"/>
    </row>
    <row r="51" spans="1:23" ht="39.950000000000003" customHeight="1" x14ac:dyDescent="0.25">
      <c r="A51" s="49" t="s">
        <v>1356</v>
      </c>
      <c r="B51" s="49" t="s">
        <v>91</v>
      </c>
      <c r="C51" s="49"/>
      <c r="D51" s="32">
        <f t="shared" si="9"/>
        <v>0</v>
      </c>
      <c r="E51" s="42"/>
      <c r="F51" s="37">
        <f t="shared" si="20"/>
        <v>1</v>
      </c>
      <c r="G51" s="42"/>
      <c r="H51" s="45"/>
      <c r="I51" s="86">
        <f t="shared" si="21"/>
        <v>0</v>
      </c>
      <c r="J51" s="48"/>
      <c r="K51" s="87">
        <f t="shared" si="22"/>
        <v>0</v>
      </c>
      <c r="L51" s="42"/>
      <c r="M51" s="42"/>
      <c r="N51" s="45"/>
      <c r="O51" s="88">
        <f t="shared" si="27"/>
        <v>0</v>
      </c>
      <c r="P51" s="45"/>
      <c r="Q51" s="42"/>
      <c r="R51" s="42"/>
      <c r="S51" s="45"/>
      <c r="T51" s="45"/>
      <c r="U51" s="42"/>
      <c r="V51" s="88">
        <v>0</v>
      </c>
      <c r="W51" s="88"/>
    </row>
    <row r="52" spans="1:23" ht="39.950000000000003" customHeight="1" x14ac:dyDescent="0.25">
      <c r="A52" s="49" t="s">
        <v>1357</v>
      </c>
      <c r="B52" s="49" t="s">
        <v>58</v>
      </c>
      <c r="C52" s="49"/>
      <c r="D52" s="32">
        <f t="shared" si="9"/>
        <v>0</v>
      </c>
      <c r="E52" s="42"/>
      <c r="F52" s="37">
        <f t="shared" si="20"/>
        <v>1</v>
      </c>
      <c r="G52" s="42"/>
      <c r="H52" s="45"/>
      <c r="I52" s="86">
        <f t="shared" si="21"/>
        <v>0</v>
      </c>
      <c r="J52" s="48"/>
      <c r="K52" s="87">
        <f t="shared" si="22"/>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1358</v>
      </c>
      <c r="B53" s="49" t="s">
        <v>80</v>
      </c>
      <c r="C53" s="49"/>
      <c r="D53" s="32">
        <f t="shared" ref="D53:D60" si="28">IF(B53="I",$F$2,IF(B53="G/2",$F$2/2,IF(B53="G/5",$F$2/5,IF(B53="G/10",$F$2/10,1))))</f>
        <v>0</v>
      </c>
      <c r="E53" s="42"/>
      <c r="F53" s="37">
        <f t="shared" ref="F53:F60" si="29">IF(H53&lt;&gt;0,0,1)</f>
        <v>1</v>
      </c>
      <c r="G53" s="42"/>
      <c r="H53" s="45"/>
      <c r="I53" s="86">
        <f t="shared" ref="I53:I60" si="30">IF(H53&lt;&gt;0,IF(H53&lt;D53,1,0),0)</f>
        <v>0</v>
      </c>
      <c r="J53" s="48"/>
      <c r="K53" s="87">
        <f t="shared" si="22"/>
        <v>0</v>
      </c>
      <c r="L53" s="42"/>
      <c r="M53" s="42"/>
      <c r="N53" s="45"/>
      <c r="O53" s="88">
        <f t="shared" ref="O53:O54" si="31">IF(N53&lt;&gt;0,IF(N53+H53&gt;3*D53,0,IF(N53+H53&gt;D53*2.5,25,IF(N53+H53&gt;D53*2,50,IF(N53+H53&gt;D53*1.5,75,100)))),0)</f>
        <v>0</v>
      </c>
      <c r="P53" s="45"/>
      <c r="Q53" s="42"/>
      <c r="R53" s="42"/>
      <c r="S53" s="45"/>
      <c r="T53" s="45"/>
      <c r="U53" s="42"/>
      <c r="V53" s="88">
        <v>0</v>
      </c>
      <c r="W53" s="88"/>
    </row>
    <row r="54" spans="1:23" ht="39.950000000000003" customHeight="1" x14ac:dyDescent="0.25">
      <c r="A54" s="49" t="s">
        <v>1359</v>
      </c>
      <c r="B54" s="49" t="s">
        <v>80</v>
      </c>
      <c r="C54" s="49"/>
      <c r="D54" s="32">
        <f t="shared" si="28"/>
        <v>0</v>
      </c>
      <c r="E54" s="42"/>
      <c r="F54" s="37">
        <f t="shared" si="29"/>
        <v>1</v>
      </c>
      <c r="G54" s="42"/>
      <c r="H54" s="45"/>
      <c r="I54" s="86">
        <f t="shared" si="30"/>
        <v>0</v>
      </c>
      <c r="J54" s="48"/>
      <c r="K54" s="87">
        <f t="shared" si="22"/>
        <v>0</v>
      </c>
      <c r="L54" s="42"/>
      <c r="M54" s="42"/>
      <c r="N54" s="45"/>
      <c r="O54" s="88">
        <f t="shared" si="31"/>
        <v>0</v>
      </c>
      <c r="P54" s="45"/>
      <c r="Q54" s="42"/>
      <c r="R54" s="42"/>
      <c r="S54" s="45"/>
      <c r="T54" s="45"/>
      <c r="U54" s="42"/>
      <c r="V54" s="88">
        <v>0</v>
      </c>
      <c r="W54" s="88"/>
    </row>
    <row r="55" spans="1:23" ht="39.950000000000003" customHeight="1" x14ac:dyDescent="0.25">
      <c r="A55" s="49" t="s">
        <v>1360</v>
      </c>
      <c r="B55" s="49" t="s">
        <v>80</v>
      </c>
      <c r="C55" s="49"/>
      <c r="D55" s="32">
        <f t="shared" si="28"/>
        <v>0</v>
      </c>
      <c r="E55" s="42"/>
      <c r="F55" s="37">
        <f t="shared" si="29"/>
        <v>1</v>
      </c>
      <c r="G55" s="42"/>
      <c r="H55" s="45"/>
      <c r="I55" s="86">
        <f t="shared" si="30"/>
        <v>0</v>
      </c>
      <c r="J55" s="48"/>
      <c r="K55" s="87">
        <f t="shared" si="22"/>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1361</v>
      </c>
      <c r="B56" s="49" t="s">
        <v>91</v>
      </c>
      <c r="C56" s="49"/>
      <c r="D56" s="32">
        <f t="shared" si="28"/>
        <v>0</v>
      </c>
      <c r="E56" s="42"/>
      <c r="F56" s="37">
        <f t="shared" si="29"/>
        <v>1</v>
      </c>
      <c r="G56" s="42"/>
      <c r="H56" s="45"/>
      <c r="I56" s="86">
        <f t="shared" si="30"/>
        <v>0</v>
      </c>
      <c r="J56" s="48"/>
      <c r="K56" s="87">
        <f t="shared" si="22"/>
        <v>0</v>
      </c>
      <c r="L56" s="42"/>
      <c r="M56" s="42"/>
      <c r="N56" s="45"/>
      <c r="O56" s="88">
        <f t="shared" ref="O56:O60" si="32">IF(N56&lt;&gt;0,IF(N56+H56&gt;3*D56,0,IF(N56+H56&gt;D56*2.5,25,IF(N56+H56&gt;D56*2,50,IF(N56+H56&gt;D56*1.5,75,100)))),0)</f>
        <v>0</v>
      </c>
      <c r="P56" s="45"/>
      <c r="Q56" s="42"/>
      <c r="R56" s="42"/>
      <c r="S56" s="45"/>
      <c r="T56" s="45"/>
      <c r="U56" s="42"/>
      <c r="V56" s="88">
        <v>0</v>
      </c>
      <c r="W56" s="88"/>
    </row>
    <row r="57" spans="1:23" ht="39.950000000000003" customHeight="1" x14ac:dyDescent="0.25">
      <c r="A57" s="49" t="s">
        <v>1362</v>
      </c>
      <c r="B57" s="49" t="s">
        <v>91</v>
      </c>
      <c r="C57" s="49" t="s">
        <v>1363</v>
      </c>
      <c r="D57" s="32">
        <f t="shared" si="28"/>
        <v>0</v>
      </c>
      <c r="E57" s="42"/>
      <c r="F57" s="37">
        <f t="shared" si="29"/>
        <v>1</v>
      </c>
      <c r="G57" s="42"/>
      <c r="H57" s="45"/>
      <c r="I57" s="86">
        <f t="shared" si="30"/>
        <v>0</v>
      </c>
      <c r="J57" s="48"/>
      <c r="K57" s="87">
        <f t="shared" si="22"/>
        <v>0</v>
      </c>
      <c r="L57" s="42"/>
      <c r="M57" s="42"/>
      <c r="N57" s="45"/>
      <c r="O57" s="88">
        <f t="shared" si="32"/>
        <v>0</v>
      </c>
      <c r="P57" s="45"/>
      <c r="Q57" s="42"/>
      <c r="R57" s="42"/>
      <c r="S57" s="45"/>
      <c r="T57" s="45"/>
      <c r="U57" s="42"/>
      <c r="V57" s="88">
        <v>0</v>
      </c>
      <c r="W57" s="88"/>
    </row>
    <row r="58" spans="1:23" ht="39.950000000000003" customHeight="1" x14ac:dyDescent="0.25">
      <c r="A58" s="49" t="s">
        <v>1364</v>
      </c>
      <c r="B58" s="49" t="s">
        <v>91</v>
      </c>
      <c r="C58" s="49" t="s">
        <v>1365</v>
      </c>
      <c r="D58" s="32">
        <f t="shared" si="28"/>
        <v>0</v>
      </c>
      <c r="E58" s="42"/>
      <c r="F58" s="37">
        <f t="shared" si="29"/>
        <v>1</v>
      </c>
      <c r="G58" s="42"/>
      <c r="H58" s="45"/>
      <c r="I58" s="86">
        <f t="shared" si="30"/>
        <v>0</v>
      </c>
      <c r="J58" s="48"/>
      <c r="K58" s="87">
        <f t="shared" si="22"/>
        <v>0</v>
      </c>
      <c r="L58" s="42"/>
      <c r="M58" s="42"/>
      <c r="N58" s="45"/>
      <c r="O58" s="88">
        <f t="shared" si="32"/>
        <v>0</v>
      </c>
      <c r="P58" s="45"/>
      <c r="Q58" s="42"/>
      <c r="R58" s="42"/>
      <c r="S58" s="45"/>
      <c r="T58" s="45"/>
      <c r="U58" s="42"/>
      <c r="V58" s="88">
        <v>0</v>
      </c>
      <c r="W58" s="88"/>
    </row>
    <row r="59" spans="1:23" ht="39.950000000000003" customHeight="1" x14ac:dyDescent="0.25">
      <c r="A59" s="49" t="s">
        <v>1366</v>
      </c>
      <c r="B59" s="49" t="s">
        <v>58</v>
      </c>
      <c r="C59" s="49"/>
      <c r="D59" s="32">
        <f t="shared" si="28"/>
        <v>0</v>
      </c>
      <c r="E59" s="42"/>
      <c r="F59" s="37">
        <f t="shared" si="29"/>
        <v>1</v>
      </c>
      <c r="G59" s="42"/>
      <c r="H59" s="45"/>
      <c r="I59" s="86">
        <f t="shared" si="30"/>
        <v>0</v>
      </c>
      <c r="J59" s="48"/>
      <c r="K59" s="87">
        <f t="shared" si="22"/>
        <v>0</v>
      </c>
      <c r="L59" s="42"/>
      <c r="M59" s="42"/>
      <c r="N59" s="45"/>
      <c r="O59" s="88">
        <f t="shared" si="32"/>
        <v>0</v>
      </c>
      <c r="P59" s="45"/>
      <c r="Q59" s="42"/>
      <c r="R59" s="42"/>
      <c r="S59" s="45"/>
      <c r="T59" s="45"/>
      <c r="U59" s="42"/>
      <c r="V59" s="88">
        <v>0</v>
      </c>
      <c r="W59" s="88"/>
    </row>
    <row r="60" spans="1:23" ht="39.950000000000003" customHeight="1" x14ac:dyDescent="0.25">
      <c r="A60" s="49" t="s">
        <v>758</v>
      </c>
      <c r="B60" s="49" t="s">
        <v>91</v>
      </c>
      <c r="C60" s="49" t="s">
        <v>1367</v>
      </c>
      <c r="D60" s="32">
        <f t="shared" si="28"/>
        <v>0</v>
      </c>
      <c r="E60" s="42"/>
      <c r="F60" s="37">
        <f t="shared" si="29"/>
        <v>1</v>
      </c>
      <c r="G60" s="42"/>
      <c r="H60" s="45"/>
      <c r="I60" s="86">
        <f t="shared" si="30"/>
        <v>0</v>
      </c>
      <c r="J60" s="48"/>
      <c r="K60" s="87">
        <f t="shared" si="22"/>
        <v>0</v>
      </c>
      <c r="L60" s="42"/>
      <c r="M60" s="42"/>
      <c r="N60" s="45"/>
      <c r="O60" s="88">
        <f t="shared" si="32"/>
        <v>0</v>
      </c>
      <c r="P60" s="45"/>
      <c r="Q60" s="42"/>
      <c r="R60" s="42"/>
      <c r="S60" s="45"/>
      <c r="T60" s="45"/>
      <c r="U60" s="42"/>
      <c r="V60" s="88">
        <v>0</v>
      </c>
      <c r="W60" s="88"/>
    </row>
    <row r="61" spans="1:23" ht="39.950000000000003" customHeight="1" x14ac:dyDescent="0.25">
      <c r="A61" s="49" t="s">
        <v>1368</v>
      </c>
      <c r="B61" s="49" t="s">
        <v>80</v>
      </c>
      <c r="C61" s="49" t="s">
        <v>1369</v>
      </c>
      <c r="D61" s="32">
        <f t="shared" si="9"/>
        <v>0</v>
      </c>
      <c r="E61" s="42"/>
      <c r="F61" s="37">
        <f t="shared" si="20"/>
        <v>1</v>
      </c>
      <c r="G61" s="42"/>
      <c r="H61" s="45"/>
      <c r="I61" s="86">
        <f t="shared" si="21"/>
        <v>0</v>
      </c>
      <c r="J61" s="48"/>
      <c r="K61" s="87">
        <f t="shared" si="22"/>
        <v>0</v>
      </c>
      <c r="L61" s="42"/>
      <c r="M61" s="42"/>
      <c r="N61" s="45"/>
      <c r="O61" s="88">
        <f t="shared" ref="O61:O62" si="33">IF(N61&lt;&gt;0,IF(N61+H61&gt;3*D61,0,IF(N61+H61&gt;D61*2.5,25,IF(N61+H61&gt;D61*2,50,IF(N61+H61&gt;D61*1.5,75,100)))),0)</f>
        <v>0</v>
      </c>
      <c r="P61" s="45"/>
      <c r="Q61" s="42"/>
      <c r="R61" s="42"/>
      <c r="S61" s="45"/>
      <c r="T61" s="45"/>
      <c r="U61" s="42"/>
      <c r="V61" s="88">
        <v>0</v>
      </c>
      <c r="W61" s="88"/>
    </row>
    <row r="62" spans="1:23" ht="39.950000000000003" customHeight="1" x14ac:dyDescent="0.25">
      <c r="A62" s="49" t="s">
        <v>1370</v>
      </c>
      <c r="B62" s="49" t="s">
        <v>91</v>
      </c>
      <c r="C62" s="49" t="s">
        <v>1369</v>
      </c>
      <c r="D62" s="32">
        <f t="shared" si="9"/>
        <v>0</v>
      </c>
      <c r="E62" s="42"/>
      <c r="F62" s="37">
        <f t="shared" si="20"/>
        <v>1</v>
      </c>
      <c r="G62" s="42"/>
      <c r="H62" s="45"/>
      <c r="I62" s="86">
        <f t="shared" si="21"/>
        <v>0</v>
      </c>
      <c r="J62" s="48"/>
      <c r="K62" s="87">
        <f t="shared" si="22"/>
        <v>0</v>
      </c>
      <c r="L62" s="42"/>
      <c r="M62" s="42"/>
      <c r="N62" s="45"/>
      <c r="O62" s="88">
        <f t="shared" si="33"/>
        <v>0</v>
      </c>
      <c r="P62" s="45"/>
      <c r="Q62" s="42"/>
      <c r="R62" s="42"/>
      <c r="S62" s="45"/>
      <c r="T62" s="45"/>
      <c r="U62" s="42"/>
      <c r="V62" s="88">
        <v>0</v>
      </c>
      <c r="W62" s="88"/>
    </row>
    <row r="63" spans="1:23" ht="39.950000000000003" customHeight="1" x14ac:dyDescent="0.25">
      <c r="A63" s="49" t="s">
        <v>1371</v>
      </c>
      <c r="B63" s="49" t="s">
        <v>91</v>
      </c>
      <c r="C63" s="49" t="s">
        <v>1367</v>
      </c>
      <c r="D63" s="32">
        <f t="shared" si="9"/>
        <v>0</v>
      </c>
      <c r="E63" s="42"/>
      <c r="F63" s="37">
        <f t="shared" si="20"/>
        <v>1</v>
      </c>
      <c r="G63" s="42"/>
      <c r="H63" s="45"/>
      <c r="I63" s="86">
        <f t="shared" si="21"/>
        <v>0</v>
      </c>
      <c r="J63" s="48"/>
      <c r="K63" s="87">
        <f t="shared" si="22"/>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1372</v>
      </c>
      <c r="B64" s="49" t="s">
        <v>91</v>
      </c>
      <c r="C64" s="49"/>
      <c r="D64" s="32">
        <f t="shared" si="9"/>
        <v>0</v>
      </c>
      <c r="E64" s="42"/>
      <c r="F64" s="37">
        <f t="shared" si="20"/>
        <v>1</v>
      </c>
      <c r="G64" s="42"/>
      <c r="H64" s="45"/>
      <c r="I64" s="86">
        <f t="shared" si="21"/>
        <v>0</v>
      </c>
      <c r="J64" s="48"/>
      <c r="K64" s="87">
        <f t="shared" si="22"/>
        <v>0</v>
      </c>
      <c r="L64" s="42"/>
      <c r="M64" s="42"/>
      <c r="N64" s="45"/>
      <c r="O64" s="88">
        <f t="shared" ref="O64:O69" si="34">IF(N64&lt;&gt;0,IF(N64+H64&gt;3*D64,0,IF(N64+H64&gt;D64*2.5,25,IF(N64+H64&gt;D64*2,50,IF(N64+H64&gt;D64*1.5,75,100)))),0)</f>
        <v>0</v>
      </c>
      <c r="P64" s="45"/>
      <c r="Q64" s="42"/>
      <c r="R64" s="42"/>
      <c r="S64" s="45"/>
      <c r="T64" s="45"/>
      <c r="U64" s="42"/>
      <c r="V64" s="88">
        <v>0</v>
      </c>
      <c r="W64" s="88"/>
    </row>
    <row r="65" spans="1:23" ht="39.950000000000003" customHeight="1" x14ac:dyDescent="0.25">
      <c r="A65" s="49" t="s">
        <v>1373</v>
      </c>
      <c r="B65" s="49" t="s">
        <v>80</v>
      </c>
      <c r="C65" s="49"/>
      <c r="D65" s="32">
        <f t="shared" si="9"/>
        <v>0</v>
      </c>
      <c r="E65" s="42"/>
      <c r="F65" s="37">
        <f t="shared" si="20"/>
        <v>1</v>
      </c>
      <c r="G65" s="42"/>
      <c r="H65" s="45"/>
      <c r="I65" s="86">
        <f t="shared" si="21"/>
        <v>0</v>
      </c>
      <c r="J65" s="48"/>
      <c r="K65" s="87">
        <f t="shared" si="22"/>
        <v>0</v>
      </c>
      <c r="L65" s="42"/>
      <c r="M65" s="42"/>
      <c r="N65" s="45"/>
      <c r="O65" s="88">
        <f t="shared" si="34"/>
        <v>0</v>
      </c>
      <c r="P65" s="45"/>
      <c r="Q65" s="42"/>
      <c r="R65" s="42"/>
      <c r="S65" s="45"/>
      <c r="T65" s="45"/>
      <c r="U65" s="42"/>
      <c r="V65" s="88">
        <v>0</v>
      </c>
      <c r="W65" s="88"/>
    </row>
    <row r="66" spans="1:23" ht="39.950000000000003" customHeight="1" x14ac:dyDescent="0.25">
      <c r="A66" s="49" t="s">
        <v>1374</v>
      </c>
      <c r="B66" s="49" t="s">
        <v>56</v>
      </c>
      <c r="C66" s="49"/>
      <c r="D66" s="32">
        <f t="shared" si="9"/>
        <v>1</v>
      </c>
      <c r="E66" s="42"/>
      <c r="F66" s="37">
        <f t="shared" si="20"/>
        <v>1</v>
      </c>
      <c r="G66" s="42"/>
      <c r="H66" s="45"/>
      <c r="I66" s="86">
        <f t="shared" si="21"/>
        <v>0</v>
      </c>
      <c r="J66" s="48"/>
      <c r="K66" s="87">
        <f t="shared" si="22"/>
        <v>0</v>
      </c>
      <c r="L66" s="42"/>
      <c r="M66" s="42"/>
      <c r="N66" s="45"/>
      <c r="O66" s="88">
        <f t="shared" si="34"/>
        <v>0</v>
      </c>
      <c r="P66" s="45"/>
      <c r="Q66" s="42"/>
      <c r="R66" s="42"/>
      <c r="S66" s="45"/>
      <c r="T66" s="45"/>
      <c r="U66" s="42"/>
      <c r="V66" s="88">
        <v>0</v>
      </c>
      <c r="W66" s="88"/>
    </row>
    <row r="67" spans="1:23" ht="39.950000000000003" customHeight="1" x14ac:dyDescent="0.25">
      <c r="A67" s="49" t="s">
        <v>1375</v>
      </c>
      <c r="B67" s="49" t="s">
        <v>80</v>
      </c>
      <c r="C67" s="49"/>
      <c r="D67" s="32">
        <f t="shared" si="9"/>
        <v>0</v>
      </c>
      <c r="E67" s="42"/>
      <c r="F67" s="37">
        <f t="shared" si="20"/>
        <v>1</v>
      </c>
      <c r="G67" s="42"/>
      <c r="H67" s="45"/>
      <c r="I67" s="86">
        <f t="shared" si="21"/>
        <v>0</v>
      </c>
      <c r="J67" s="48"/>
      <c r="K67" s="87">
        <f t="shared" si="22"/>
        <v>0</v>
      </c>
      <c r="L67" s="42"/>
      <c r="M67" s="42"/>
      <c r="N67" s="45"/>
      <c r="O67" s="88">
        <f t="shared" si="34"/>
        <v>0</v>
      </c>
      <c r="P67" s="45"/>
      <c r="Q67" s="42"/>
      <c r="R67" s="42"/>
      <c r="S67" s="45"/>
      <c r="T67" s="45"/>
      <c r="U67" s="42"/>
      <c r="V67" s="88">
        <v>0</v>
      </c>
      <c r="W67" s="88"/>
    </row>
    <row r="68" spans="1:23" ht="39.950000000000003" customHeight="1" x14ac:dyDescent="0.25">
      <c r="A68" s="49" t="s">
        <v>1376</v>
      </c>
      <c r="B68" s="49" t="s">
        <v>58</v>
      </c>
      <c r="C68" s="49" t="s">
        <v>1369</v>
      </c>
      <c r="D68" s="32">
        <f t="shared" si="9"/>
        <v>0</v>
      </c>
      <c r="E68" s="42"/>
      <c r="F68" s="37">
        <f t="shared" si="20"/>
        <v>1</v>
      </c>
      <c r="G68" s="42"/>
      <c r="H68" s="45"/>
      <c r="I68" s="86">
        <f t="shared" si="21"/>
        <v>0</v>
      </c>
      <c r="J68" s="48"/>
      <c r="K68" s="87">
        <f t="shared" si="22"/>
        <v>0</v>
      </c>
      <c r="L68" s="42"/>
      <c r="M68" s="42"/>
      <c r="N68" s="45"/>
      <c r="O68" s="88">
        <f t="shared" si="34"/>
        <v>0</v>
      </c>
      <c r="P68" s="45"/>
      <c r="Q68" s="42"/>
      <c r="R68" s="42"/>
      <c r="S68" s="45"/>
      <c r="T68" s="45"/>
      <c r="U68" s="42"/>
      <c r="V68" s="88">
        <v>0</v>
      </c>
      <c r="W68" s="88"/>
    </row>
    <row r="69" spans="1:23" ht="39.950000000000003" customHeight="1" x14ac:dyDescent="0.25">
      <c r="A69" s="49" t="s">
        <v>1377</v>
      </c>
      <c r="B69" s="49" t="s">
        <v>91</v>
      </c>
      <c r="C69" s="49"/>
      <c r="D69" s="32">
        <f t="shared" si="9"/>
        <v>0</v>
      </c>
      <c r="E69" s="42"/>
      <c r="F69" s="37">
        <f t="shared" si="20"/>
        <v>1</v>
      </c>
      <c r="G69" s="42"/>
      <c r="H69" s="45"/>
      <c r="I69" s="86">
        <f t="shared" si="21"/>
        <v>0</v>
      </c>
      <c r="J69" s="48"/>
      <c r="K69" s="87">
        <f t="shared" si="22"/>
        <v>0</v>
      </c>
      <c r="L69" s="42"/>
      <c r="M69" s="42"/>
      <c r="N69" s="45"/>
      <c r="O69" s="88">
        <f t="shared" si="34"/>
        <v>0</v>
      </c>
      <c r="P69" s="45"/>
      <c r="Q69" s="42"/>
      <c r="R69" s="42"/>
      <c r="S69" s="45"/>
      <c r="T69" s="45"/>
      <c r="U69" s="42"/>
      <c r="V69" s="88">
        <v>0</v>
      </c>
      <c r="W69" s="88"/>
    </row>
    <row r="70" spans="1:23" ht="39.950000000000003" customHeight="1" x14ac:dyDescent="0.25">
      <c r="A70" s="23" t="s">
        <v>64</v>
      </c>
      <c r="B70" s="23" t="s">
        <v>53</v>
      </c>
      <c r="C70" s="23" t="s">
        <v>54</v>
      </c>
      <c r="D70" s="36">
        <f>1500/80</f>
        <v>18.75</v>
      </c>
      <c r="E70" s="41"/>
      <c r="F70" s="28">
        <f>(AVERAGE(F71:F71)*$D$70)</f>
        <v>18.75</v>
      </c>
      <c r="G70" s="41"/>
      <c r="H70" s="44"/>
      <c r="I70" s="28">
        <f>(AVERAGE(I71:I71)*$D$70)</f>
        <v>0</v>
      </c>
      <c r="J70" s="47"/>
      <c r="K70" s="28">
        <f>(AVERAGE(K71:K71)*$D$70)</f>
        <v>0</v>
      </c>
      <c r="L70" s="41"/>
      <c r="M70" s="41"/>
      <c r="N70" s="44"/>
      <c r="O70" s="28">
        <f>AVERAGE(O71:O71)</f>
        <v>0</v>
      </c>
      <c r="P70" s="44"/>
      <c r="Q70" s="41"/>
      <c r="R70" s="41"/>
      <c r="S70" s="44"/>
      <c r="T70" s="44"/>
      <c r="U70" s="41"/>
      <c r="V70" s="28">
        <f>AVERAGE(V71:V71)</f>
        <v>0</v>
      </c>
      <c r="W70" s="28"/>
    </row>
    <row r="71" spans="1:23" ht="39.950000000000003" customHeight="1" x14ac:dyDescent="0.25">
      <c r="A71" s="49" t="s">
        <v>1378</v>
      </c>
      <c r="B71" s="49" t="s">
        <v>58</v>
      </c>
      <c r="C71" s="50"/>
      <c r="D71" s="32">
        <f t="shared" si="9"/>
        <v>0</v>
      </c>
      <c r="E71" s="42"/>
      <c r="F71" s="37">
        <f>IF(H71&lt;&gt;0,0,1)</f>
        <v>1</v>
      </c>
      <c r="G71" s="42"/>
      <c r="H71" s="45"/>
      <c r="I71" s="86">
        <f>IF(H71&lt;&gt;0,IF(H71&lt;D71,1,0),0)</f>
        <v>0</v>
      </c>
      <c r="J71" s="48"/>
      <c r="K71" s="87">
        <f t="shared" ref="K71" si="35">IF(J71&lt;&gt;0,IF(J71&lt;2017,1,0),0)</f>
        <v>0</v>
      </c>
      <c r="L71" s="42"/>
      <c r="M71" s="42"/>
      <c r="N71" s="45"/>
      <c r="O71" s="88">
        <f t="shared" ref="O71" si="36">IF(N71&lt;&gt;0,IF(N71+H71&gt;3*D71,0,IF(N71+H71&gt;D71*2.5,25,IF(N71+H71&gt;D71*2,50,IF(N71+H71&gt;D71*1.5,75,100)))),0)</f>
        <v>0</v>
      </c>
      <c r="P71" s="45"/>
      <c r="Q71" s="42"/>
      <c r="R71" s="42"/>
      <c r="S71" s="45"/>
      <c r="T71" s="45"/>
      <c r="U71" s="42"/>
      <c r="V71" s="88">
        <v>0</v>
      </c>
      <c r="W71" s="88"/>
    </row>
    <row r="72" spans="1:23" x14ac:dyDescent="0.25">
      <c r="E72" s="93"/>
      <c r="G72" s="93"/>
      <c r="H72" s="94"/>
      <c r="J72" s="95"/>
      <c r="L72" s="93"/>
      <c r="M72" s="93"/>
      <c r="N72" s="94"/>
      <c r="P72" s="94"/>
      <c r="Q72" s="93"/>
      <c r="R72" s="93"/>
      <c r="S72" s="94"/>
      <c r="T72" s="94"/>
      <c r="U72" s="93"/>
    </row>
  </sheetData>
  <sheetProtection algorithmName="SHA-512" hashValue="yrlVgWZvzIaf7AOAUpjG840Zz74V7NdIesGfnMQp8q7D45zqppNxZRQp2V740cNW8nmwDbLVqOMueciuOx/LjQ==" saltValue="g47jiyPW4b/GonFM6TLwJ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EF7F18B-415C-4A71-83BB-F0C573027F14}">
          <x14:formula1>
            <xm:f>lista!$A$2:$A$6</xm:f>
          </x14:formula1>
          <xm:sqref>V71 V27:V37 V11:V25 V39:V69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29B2-1A03-462B-9E34-2FB2F7A7AC9C}">
  <dimension ref="A1:W83"/>
  <sheetViews>
    <sheetView showGridLines="0" zoomScaleNormal="100" zoomScaleSheetLayoutView="100" workbookViewId="0">
      <pane ySplit="8" topLeftCell="A9" activePane="bottomLeft" state="frozen"/>
      <selection pane="bottomLeft" activeCell="E11" sqref="E11:E82"/>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1379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SUM(P9:P82)</f>
        <v>0</v>
      </c>
      <c r="S6" s="75"/>
      <c r="T6" s="78">
        <f>SUM(T9:T82)</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1380</v>
      </c>
      <c r="B9" s="133"/>
      <c r="C9" s="133"/>
      <c r="D9" s="39">
        <f>+D10+D27+D41+D70+D81</f>
        <v>100</v>
      </c>
      <c r="E9" s="40"/>
      <c r="F9" s="27">
        <f>+F10+F27+F41+F70+F81</f>
        <v>100</v>
      </c>
      <c r="G9" s="40"/>
      <c r="H9" s="43"/>
      <c r="I9" s="27">
        <f>+I10+I27+I41+I70+I81</f>
        <v>0</v>
      </c>
      <c r="J9" s="46"/>
      <c r="K9" s="27">
        <f>+K10+K27+K41+K70+K81</f>
        <v>0</v>
      </c>
      <c r="L9" s="40"/>
      <c r="M9" s="40"/>
      <c r="N9" s="43"/>
      <c r="O9" s="27">
        <f>AVERAGE(O10,O27,O41,O70,O81)</f>
        <v>0</v>
      </c>
      <c r="P9" s="43"/>
      <c r="Q9" s="40"/>
      <c r="R9" s="40"/>
      <c r="S9" s="43"/>
      <c r="T9" s="43"/>
      <c r="U9" s="40"/>
      <c r="V9" s="27">
        <f>AVERAGE(V10,V27,V41,V70,V81)</f>
        <v>0</v>
      </c>
      <c r="W9" s="27"/>
    </row>
    <row r="10" spans="1:23" ht="39.950000000000003" customHeight="1" x14ac:dyDescent="0.25">
      <c r="A10" s="23" t="s">
        <v>52</v>
      </c>
      <c r="B10" s="23" t="s">
        <v>53</v>
      </c>
      <c r="C10" s="23" t="s">
        <v>54</v>
      </c>
      <c r="D10" s="36">
        <v>40</v>
      </c>
      <c r="E10" s="41"/>
      <c r="F10" s="28">
        <f>(AVERAGE(F11:F26)*$D$10)</f>
        <v>40</v>
      </c>
      <c r="G10" s="41"/>
      <c r="H10" s="44"/>
      <c r="I10" s="28">
        <f>(AVERAGE(I11:I26)*$D$10)</f>
        <v>0</v>
      </c>
      <c r="J10" s="47"/>
      <c r="K10" s="28">
        <f>(AVERAGE(K11:K26)*$D$10)</f>
        <v>0</v>
      </c>
      <c r="L10" s="41"/>
      <c r="M10" s="41"/>
      <c r="N10" s="44"/>
      <c r="O10" s="28">
        <f>AVERAGE(O11:O26)</f>
        <v>0</v>
      </c>
      <c r="P10" s="44"/>
      <c r="Q10" s="41"/>
      <c r="R10" s="41"/>
      <c r="S10" s="44"/>
      <c r="T10" s="44"/>
      <c r="U10" s="41"/>
      <c r="V10" s="28">
        <f>AVERAGE(V11:V26)</f>
        <v>0</v>
      </c>
      <c r="W10" s="28"/>
    </row>
    <row r="11" spans="1:23" ht="39.950000000000003" customHeight="1" x14ac:dyDescent="0.25">
      <c r="A11" s="49" t="s">
        <v>1381</v>
      </c>
      <c r="B11" s="49" t="s">
        <v>56</v>
      </c>
      <c r="C11" s="49"/>
      <c r="D11" s="32">
        <f>IF(B11="I",$F$2,IF(B11="G/2",$F$2/2,IF(B11="G/5",$F$2/5,IF(B11="G/10",$F$2/10,1))))</f>
        <v>1</v>
      </c>
      <c r="E11" s="42"/>
      <c r="F11" s="37">
        <f t="shared" ref="F11:F26" si="0">IF(H11&lt;&gt;0,0,1)</f>
        <v>1</v>
      </c>
      <c r="G11" s="42"/>
      <c r="H11" s="45"/>
      <c r="I11" s="86">
        <f t="shared" ref="I11:I26" si="1">IF(H11&lt;&gt;0,IF(H11&lt;D11,1,0),0)</f>
        <v>0</v>
      </c>
      <c r="J11" s="48"/>
      <c r="K11" s="87">
        <f t="shared" ref="K11:K26"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1382</v>
      </c>
      <c r="B12" s="49" t="s">
        <v>80</v>
      </c>
      <c r="C12" s="49"/>
      <c r="D12" s="32">
        <f t="shared" ref="D12:D13" si="3">IF(B12="I",$F$2,IF(B12="G/2",$F$2/2,IF(B12="G/5",$F$2/5,IF(B12="G/10",$F$2/10,1))))</f>
        <v>0</v>
      </c>
      <c r="E12" s="42"/>
      <c r="F12" s="37">
        <f t="shared" ref="F12:F17" si="4">IF(H12&lt;&gt;0,0,1)</f>
        <v>1</v>
      </c>
      <c r="G12" s="42"/>
      <c r="H12" s="45"/>
      <c r="I12" s="86">
        <f t="shared" ref="I12:I17" si="5">IF(H12&lt;&gt;0,IF(H12&lt;D12,1,0),0)</f>
        <v>0</v>
      </c>
      <c r="J12" s="48"/>
      <c r="K12" s="87">
        <f t="shared" si="2"/>
        <v>0</v>
      </c>
      <c r="L12" s="42"/>
      <c r="M12" s="42"/>
      <c r="N12" s="45"/>
      <c r="O12" s="88">
        <f t="shared" ref="O12:O13" si="6">IF(N12&lt;&gt;0,IF(N12+H12&gt;3*D12,0,IF(N12+H12&gt;D12*2.5,25,IF(N12+H12&gt;D12*2,50,IF(N12+H12&gt;D12*1.5,75,100)))),0)</f>
        <v>0</v>
      </c>
      <c r="P12" s="45"/>
      <c r="Q12" s="42"/>
      <c r="R12" s="42"/>
      <c r="S12" s="45"/>
      <c r="T12" s="45"/>
      <c r="U12" s="42"/>
      <c r="V12" s="88">
        <v>0</v>
      </c>
      <c r="W12" s="88"/>
    </row>
    <row r="13" spans="1:23" ht="39.950000000000003" customHeight="1" x14ac:dyDescent="0.25">
      <c r="A13" s="49" t="s">
        <v>1383</v>
      </c>
      <c r="B13" s="49" t="s">
        <v>56</v>
      </c>
      <c r="C13" s="49" t="s">
        <v>1384</v>
      </c>
      <c r="D13" s="32">
        <f t="shared" si="3"/>
        <v>1</v>
      </c>
      <c r="E13" s="42"/>
      <c r="F13" s="37">
        <f t="shared" si="4"/>
        <v>1</v>
      </c>
      <c r="G13" s="42"/>
      <c r="H13" s="45"/>
      <c r="I13" s="86">
        <f t="shared" si="5"/>
        <v>0</v>
      </c>
      <c r="J13" s="48"/>
      <c r="K13" s="87">
        <f t="shared" si="2"/>
        <v>0</v>
      </c>
      <c r="L13" s="42"/>
      <c r="M13" s="42"/>
      <c r="N13" s="45"/>
      <c r="O13" s="88">
        <f t="shared" si="6"/>
        <v>0</v>
      </c>
      <c r="P13" s="45"/>
      <c r="Q13" s="42"/>
      <c r="R13" s="42"/>
      <c r="S13" s="45"/>
      <c r="T13" s="45"/>
      <c r="U13" s="42"/>
      <c r="V13" s="88">
        <v>0</v>
      </c>
      <c r="W13" s="88"/>
    </row>
    <row r="14" spans="1:23" ht="39.950000000000003" customHeight="1" x14ac:dyDescent="0.25">
      <c r="A14" s="49" t="s">
        <v>1385</v>
      </c>
      <c r="B14" s="49" t="s">
        <v>56</v>
      </c>
      <c r="C14" s="49" t="s">
        <v>1386</v>
      </c>
      <c r="D14" s="32">
        <f>IF(B14="I",$F$2,IF(B14="G/2",$F$2/2,IF(B14="G/5",$F$2/5,IF(B14="G/10",$F$2/10,1))))</f>
        <v>1</v>
      </c>
      <c r="E14" s="42"/>
      <c r="F14" s="37">
        <f t="shared" si="4"/>
        <v>1</v>
      </c>
      <c r="G14" s="42"/>
      <c r="H14" s="45"/>
      <c r="I14" s="86">
        <f t="shared" si="5"/>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1387</v>
      </c>
      <c r="B15" s="49" t="s">
        <v>56</v>
      </c>
      <c r="C15" s="49"/>
      <c r="D15" s="32">
        <f t="shared" ref="D15:D16" si="7">IF(B15="I",$F$2,IF(B15="G/2",$F$2/2,IF(B15="G/5",$F$2/5,IF(B15="G/10",$F$2/10,1))))</f>
        <v>1</v>
      </c>
      <c r="E15" s="42"/>
      <c r="F15" s="37">
        <f t="shared" si="4"/>
        <v>1</v>
      </c>
      <c r="G15" s="42"/>
      <c r="H15" s="45"/>
      <c r="I15" s="86">
        <f t="shared" si="5"/>
        <v>0</v>
      </c>
      <c r="J15" s="48"/>
      <c r="K15" s="87">
        <f t="shared" si="2"/>
        <v>0</v>
      </c>
      <c r="L15" s="42"/>
      <c r="M15" s="42"/>
      <c r="N15" s="45"/>
      <c r="O15" s="88">
        <f t="shared" ref="O15:O16" si="8">IF(N15&lt;&gt;0,IF(N15+H15&gt;3*D15,0,IF(N15+H15&gt;D15*2.5,25,IF(N15+H15&gt;D15*2,50,IF(N15+H15&gt;D15*1.5,75,100)))),0)</f>
        <v>0</v>
      </c>
      <c r="P15" s="45"/>
      <c r="Q15" s="42"/>
      <c r="R15" s="42"/>
      <c r="S15" s="45"/>
      <c r="T15" s="45"/>
      <c r="U15" s="42"/>
      <c r="V15" s="88">
        <v>0</v>
      </c>
      <c r="W15" s="88"/>
    </row>
    <row r="16" spans="1:23" ht="39.950000000000003" customHeight="1" x14ac:dyDescent="0.25">
      <c r="A16" s="49" t="s">
        <v>1388</v>
      </c>
      <c r="B16" s="49" t="s">
        <v>80</v>
      </c>
      <c r="C16" s="49" t="s">
        <v>1389</v>
      </c>
      <c r="D16" s="32">
        <f t="shared" si="7"/>
        <v>0</v>
      </c>
      <c r="E16" s="42"/>
      <c r="F16" s="37">
        <f t="shared" si="4"/>
        <v>1</v>
      </c>
      <c r="G16" s="42"/>
      <c r="H16" s="45"/>
      <c r="I16" s="86">
        <f t="shared" si="5"/>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1390</v>
      </c>
      <c r="B17" s="49" t="s">
        <v>56</v>
      </c>
      <c r="C17" s="49" t="s">
        <v>789</v>
      </c>
      <c r="D17" s="32">
        <f>IF(B17="I",$F$2,IF(B17="G/2",$F$2/2,IF(B17="G/5",$F$2/5,IF(B17="G/10",$F$2/10,1))))</f>
        <v>1</v>
      </c>
      <c r="E17" s="42"/>
      <c r="F17" s="37">
        <f t="shared" si="4"/>
        <v>1</v>
      </c>
      <c r="G17" s="42"/>
      <c r="H17" s="45"/>
      <c r="I17" s="86">
        <f t="shared" si="5"/>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1391</v>
      </c>
      <c r="B18" s="49" t="s">
        <v>56</v>
      </c>
      <c r="C18" s="49"/>
      <c r="D18" s="32">
        <f t="shared" ref="D18:D82" si="9">IF(B18="I",$F$2,IF(B18="G/2",$F$2/2,IF(B18="G/5",$F$2/5,IF(B18="G/10",$F$2/10,1))))</f>
        <v>1</v>
      </c>
      <c r="E18" s="42"/>
      <c r="F18" s="37">
        <f t="shared" si="0"/>
        <v>1</v>
      </c>
      <c r="G18" s="42"/>
      <c r="H18" s="45"/>
      <c r="I18" s="86">
        <f t="shared" si="1"/>
        <v>0</v>
      </c>
      <c r="J18" s="48"/>
      <c r="K18" s="87">
        <f t="shared" si="2"/>
        <v>0</v>
      </c>
      <c r="L18" s="42"/>
      <c r="M18" s="42"/>
      <c r="N18" s="45"/>
      <c r="O18" s="88">
        <f t="shared" ref="O18:O19" si="10">IF(N18&lt;&gt;0,IF(N18+H18&gt;3*D18,0,IF(N18+H18&gt;D18*2.5,25,IF(N18+H18&gt;D18*2,50,IF(N18+H18&gt;D18*1.5,75,100)))),0)</f>
        <v>0</v>
      </c>
      <c r="P18" s="45"/>
      <c r="Q18" s="42"/>
      <c r="R18" s="42"/>
      <c r="S18" s="45"/>
      <c r="T18" s="45"/>
      <c r="U18" s="42"/>
      <c r="V18" s="88">
        <v>0</v>
      </c>
      <c r="W18" s="88"/>
    </row>
    <row r="19" spans="1:23" ht="39.950000000000003" customHeight="1" x14ac:dyDescent="0.25">
      <c r="A19" s="49" t="s">
        <v>1392</v>
      </c>
      <c r="B19" s="49" t="s">
        <v>56</v>
      </c>
      <c r="C19" s="49" t="s">
        <v>1393</v>
      </c>
      <c r="D19" s="32">
        <f t="shared" si="9"/>
        <v>1</v>
      </c>
      <c r="E19" s="42"/>
      <c r="F19" s="37">
        <f t="shared" si="0"/>
        <v>1</v>
      </c>
      <c r="G19" s="42"/>
      <c r="H19" s="45"/>
      <c r="I19" s="86">
        <f t="shared" si="1"/>
        <v>0</v>
      </c>
      <c r="J19" s="48"/>
      <c r="K19" s="87">
        <f t="shared" si="2"/>
        <v>0</v>
      </c>
      <c r="L19" s="42"/>
      <c r="M19" s="42"/>
      <c r="N19" s="45"/>
      <c r="O19" s="88">
        <f t="shared" si="10"/>
        <v>0</v>
      </c>
      <c r="P19" s="45"/>
      <c r="Q19" s="42"/>
      <c r="R19" s="42"/>
      <c r="S19" s="45"/>
      <c r="T19" s="45"/>
      <c r="U19" s="42"/>
      <c r="V19" s="88">
        <v>0</v>
      </c>
      <c r="W19" s="88"/>
    </row>
    <row r="20" spans="1:23" ht="39.950000000000003" customHeight="1" x14ac:dyDescent="0.25">
      <c r="A20" s="49" t="s">
        <v>1394</v>
      </c>
      <c r="B20" s="49" t="s">
        <v>56</v>
      </c>
      <c r="C20" s="49" t="s">
        <v>1395</v>
      </c>
      <c r="D20" s="32">
        <f>IF(B20="I",$F$2,IF(B20="G/2",$F$2/2,IF(B20="G/5",$F$2/5,IF(B20="G/10",$F$2/10,1))))</f>
        <v>1</v>
      </c>
      <c r="E20" s="42"/>
      <c r="F20" s="37">
        <f t="shared" si="0"/>
        <v>1</v>
      </c>
      <c r="G20" s="42"/>
      <c r="H20" s="45"/>
      <c r="I20" s="86">
        <f t="shared" si="1"/>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1396</v>
      </c>
      <c r="B21" s="49" t="s">
        <v>80</v>
      </c>
      <c r="C21" s="49"/>
      <c r="D21" s="32">
        <f t="shared" ref="D21:D22" si="11">IF(B21="I",$F$2,IF(B21="G/2",$F$2/2,IF(B21="G/5",$F$2/5,IF(B21="G/10",$F$2/10,1))))</f>
        <v>0</v>
      </c>
      <c r="E21" s="42"/>
      <c r="F21" s="37">
        <f t="shared" ref="F21:F22" si="12">IF(H21&lt;&gt;0,0,1)</f>
        <v>1</v>
      </c>
      <c r="G21" s="42"/>
      <c r="H21" s="45"/>
      <c r="I21" s="86">
        <f t="shared" ref="I21:I22" si="13">IF(H21&lt;&gt;0,IF(H21&lt;D21,1,0),0)</f>
        <v>0</v>
      </c>
      <c r="J21" s="48"/>
      <c r="K21" s="87">
        <f t="shared" si="2"/>
        <v>0</v>
      </c>
      <c r="L21" s="42"/>
      <c r="M21" s="42"/>
      <c r="N21" s="45"/>
      <c r="O21" s="88">
        <f t="shared" ref="O21:O22" si="14">IF(N21&lt;&gt;0,IF(N21+H21&gt;3*D21,0,IF(N21+H21&gt;D21*2.5,25,IF(N21+H21&gt;D21*2,50,IF(N21+H21&gt;D21*1.5,75,100)))),0)</f>
        <v>0</v>
      </c>
      <c r="P21" s="45"/>
      <c r="Q21" s="42"/>
      <c r="R21" s="42"/>
      <c r="S21" s="45"/>
      <c r="T21" s="45"/>
      <c r="U21" s="42"/>
      <c r="V21" s="88">
        <v>0</v>
      </c>
      <c r="W21" s="88"/>
    </row>
    <row r="22" spans="1:23" ht="39.950000000000003" customHeight="1" x14ac:dyDescent="0.25">
      <c r="A22" s="49" t="s">
        <v>1397</v>
      </c>
      <c r="B22" s="49" t="s">
        <v>56</v>
      </c>
      <c r="C22" s="49" t="s">
        <v>1398</v>
      </c>
      <c r="D22" s="32">
        <f t="shared" si="11"/>
        <v>1</v>
      </c>
      <c r="E22" s="42"/>
      <c r="F22" s="37">
        <f t="shared" si="12"/>
        <v>1</v>
      </c>
      <c r="G22" s="42"/>
      <c r="H22" s="45"/>
      <c r="I22" s="86">
        <f t="shared" si="13"/>
        <v>0</v>
      </c>
      <c r="J22" s="48"/>
      <c r="K22" s="87">
        <f t="shared" si="2"/>
        <v>0</v>
      </c>
      <c r="L22" s="42"/>
      <c r="M22" s="42"/>
      <c r="N22" s="45"/>
      <c r="O22" s="88">
        <f t="shared" si="14"/>
        <v>0</v>
      </c>
      <c r="P22" s="45"/>
      <c r="Q22" s="42"/>
      <c r="R22" s="42"/>
      <c r="S22" s="45"/>
      <c r="T22" s="45"/>
      <c r="U22" s="42"/>
      <c r="V22" s="88">
        <v>0</v>
      </c>
      <c r="W22" s="88"/>
    </row>
    <row r="23" spans="1:23" ht="39.950000000000003" customHeight="1" x14ac:dyDescent="0.25">
      <c r="A23" s="49" t="s">
        <v>1399</v>
      </c>
      <c r="B23" s="49" t="s">
        <v>56</v>
      </c>
      <c r="C23" s="49"/>
      <c r="D23" s="32">
        <f t="shared" si="9"/>
        <v>1</v>
      </c>
      <c r="E23" s="42"/>
      <c r="F23" s="37">
        <f t="shared" si="0"/>
        <v>1</v>
      </c>
      <c r="G23" s="42"/>
      <c r="H23" s="45"/>
      <c r="I23" s="86">
        <f t="shared" si="1"/>
        <v>0</v>
      </c>
      <c r="J23" s="48"/>
      <c r="K23" s="87">
        <f t="shared" si="2"/>
        <v>0</v>
      </c>
      <c r="L23" s="42"/>
      <c r="M23" s="42"/>
      <c r="N23" s="45"/>
      <c r="O23" s="88">
        <f t="shared" ref="O23:O24" si="15">IF(N23&lt;&gt;0,IF(N23+H23&gt;3*D23,0,IF(N23+H23&gt;D23*2.5,25,IF(N23+H23&gt;D23*2,50,IF(N23+H23&gt;D23*1.5,75,100)))),0)</f>
        <v>0</v>
      </c>
      <c r="P23" s="45"/>
      <c r="Q23" s="42"/>
      <c r="R23" s="42"/>
      <c r="S23" s="45"/>
      <c r="T23" s="45"/>
      <c r="U23" s="42"/>
      <c r="V23" s="88">
        <v>0</v>
      </c>
      <c r="W23" s="88"/>
    </row>
    <row r="24" spans="1:23" ht="39.950000000000003" customHeight="1" x14ac:dyDescent="0.25">
      <c r="A24" s="49" t="s">
        <v>1400</v>
      </c>
      <c r="B24" s="49" t="s">
        <v>56</v>
      </c>
      <c r="C24" s="49" t="s">
        <v>789</v>
      </c>
      <c r="D24" s="32">
        <f t="shared" si="9"/>
        <v>1</v>
      </c>
      <c r="E24" s="42"/>
      <c r="F24" s="37">
        <f t="shared" si="0"/>
        <v>1</v>
      </c>
      <c r="G24" s="42"/>
      <c r="H24" s="45"/>
      <c r="I24" s="86">
        <f t="shared" si="1"/>
        <v>0</v>
      </c>
      <c r="J24" s="48"/>
      <c r="K24" s="87">
        <f t="shared" si="2"/>
        <v>0</v>
      </c>
      <c r="L24" s="42"/>
      <c r="M24" s="42"/>
      <c r="N24" s="45"/>
      <c r="O24" s="88">
        <f t="shared" si="15"/>
        <v>0</v>
      </c>
      <c r="P24" s="45"/>
      <c r="Q24" s="42"/>
      <c r="R24" s="42"/>
      <c r="S24" s="45"/>
      <c r="T24" s="45"/>
      <c r="U24" s="42"/>
      <c r="V24" s="88">
        <v>0</v>
      </c>
      <c r="W24" s="88"/>
    </row>
    <row r="25" spans="1:23" ht="39.950000000000003" customHeight="1" x14ac:dyDescent="0.25">
      <c r="A25" s="49" t="s">
        <v>1401</v>
      </c>
      <c r="B25" s="49" t="s">
        <v>56</v>
      </c>
      <c r="C25" s="49" t="s">
        <v>789</v>
      </c>
      <c r="D25" s="32">
        <f>IF(B25="I",$F$2,IF(B25="G/2",$F$2/2,IF(B25="G/5",$F$2/5,IF(B25="G/10",$F$2/10,1))))</f>
        <v>1</v>
      </c>
      <c r="E25" s="42"/>
      <c r="F25" s="37">
        <f t="shared" si="0"/>
        <v>1</v>
      </c>
      <c r="G25" s="42"/>
      <c r="H25" s="45"/>
      <c r="I25" s="86">
        <f t="shared" si="1"/>
        <v>0</v>
      </c>
      <c r="J25" s="48"/>
      <c r="K25" s="87">
        <f t="shared" si="2"/>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680</v>
      </c>
      <c r="B26" s="49" t="s">
        <v>56</v>
      </c>
      <c r="C26" s="49" t="s">
        <v>789</v>
      </c>
      <c r="D26" s="32">
        <f t="shared" si="9"/>
        <v>1</v>
      </c>
      <c r="E26" s="42"/>
      <c r="F26" s="37">
        <f t="shared" si="0"/>
        <v>1</v>
      </c>
      <c r="G26" s="42"/>
      <c r="H26" s="45"/>
      <c r="I26" s="86">
        <f t="shared" si="1"/>
        <v>0</v>
      </c>
      <c r="J26" s="48"/>
      <c r="K26" s="87">
        <f t="shared" si="2"/>
        <v>0</v>
      </c>
      <c r="L26" s="42"/>
      <c r="M26" s="42"/>
      <c r="N26" s="45"/>
      <c r="O26" s="88">
        <f t="shared" ref="O26" si="16">IF(N26&lt;&gt;0,IF(N26+H26&gt;3*D26,0,IF(N26+H26&gt;D26*2.5,25,IF(N26+H26&gt;D26*2,50,IF(N26+H26&gt;D26*1.5,75,100)))),0)</f>
        <v>0</v>
      </c>
      <c r="P26" s="45"/>
      <c r="Q26" s="42"/>
      <c r="R26" s="42"/>
      <c r="S26" s="45"/>
      <c r="T26" s="45"/>
      <c r="U26" s="42"/>
      <c r="V26" s="88">
        <v>0</v>
      </c>
      <c r="W26" s="88"/>
    </row>
    <row r="27" spans="1:23" ht="39.950000000000003" customHeight="1" x14ac:dyDescent="0.25">
      <c r="A27" s="23" t="s">
        <v>72</v>
      </c>
      <c r="B27" s="23" t="s">
        <v>53</v>
      </c>
      <c r="C27" s="23" t="s">
        <v>54</v>
      </c>
      <c r="D27" s="36">
        <v>15</v>
      </c>
      <c r="E27" s="41"/>
      <c r="F27" s="28">
        <f>(AVERAGE(F28:F40)*$D$27)</f>
        <v>15</v>
      </c>
      <c r="G27" s="41"/>
      <c r="H27" s="44"/>
      <c r="I27" s="28">
        <f>(AVERAGE(I28:I40)*$D$27)</f>
        <v>0</v>
      </c>
      <c r="J27" s="47"/>
      <c r="K27" s="28">
        <f>(AVERAGE(K28:K40)*$D$27)</f>
        <v>0</v>
      </c>
      <c r="L27" s="41"/>
      <c r="M27" s="41"/>
      <c r="N27" s="44"/>
      <c r="O27" s="28">
        <f>AVERAGE(O28:O40)</f>
        <v>0</v>
      </c>
      <c r="P27" s="44"/>
      <c r="Q27" s="41"/>
      <c r="R27" s="41"/>
      <c r="S27" s="44"/>
      <c r="T27" s="44"/>
      <c r="U27" s="41"/>
      <c r="V27" s="28">
        <f>AVERAGE(V28:V40)</f>
        <v>0</v>
      </c>
      <c r="W27" s="28"/>
    </row>
    <row r="28" spans="1:23" ht="39.950000000000003" customHeight="1" x14ac:dyDescent="0.25">
      <c r="A28" s="49" t="s">
        <v>1402</v>
      </c>
      <c r="B28" s="49" t="s">
        <v>80</v>
      </c>
      <c r="C28" s="49"/>
      <c r="D28" s="32">
        <f t="shared" si="9"/>
        <v>0</v>
      </c>
      <c r="E28" s="42"/>
      <c r="F28" s="37">
        <f t="shared" ref="F28:F40" si="17">IF(H28&lt;&gt;0,0,1)</f>
        <v>1</v>
      </c>
      <c r="G28" s="42"/>
      <c r="H28" s="45"/>
      <c r="I28" s="86">
        <f t="shared" ref="I28:I40" si="18">IF(H28&lt;&gt;0,IF(H28&lt;D28,1,0),0)</f>
        <v>0</v>
      </c>
      <c r="J28" s="48"/>
      <c r="K28" s="87">
        <f t="shared" ref="K28:K40" si="19">IF(J28&lt;&gt;0,IF(J28&lt;2017,1,0),0)</f>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1403</v>
      </c>
      <c r="B29" s="49" t="s">
        <v>80</v>
      </c>
      <c r="C29" s="49"/>
      <c r="D29" s="32">
        <f t="shared" si="9"/>
        <v>0</v>
      </c>
      <c r="E29" s="42"/>
      <c r="F29" s="37">
        <f t="shared" si="17"/>
        <v>1</v>
      </c>
      <c r="G29" s="42"/>
      <c r="H29" s="45"/>
      <c r="I29" s="86">
        <f t="shared" si="18"/>
        <v>0</v>
      </c>
      <c r="J29" s="48"/>
      <c r="K29" s="87">
        <f t="shared" si="19"/>
        <v>0</v>
      </c>
      <c r="L29" s="42"/>
      <c r="M29" s="42"/>
      <c r="N29" s="45"/>
      <c r="O29" s="88">
        <f t="shared" ref="O29:O30" si="20">IF(N29&lt;&gt;0,IF(N29+H29&gt;3*D29,0,IF(N29+H29&gt;D29*2.5,25,IF(N29+H29&gt;D29*2,50,IF(N29+H29&gt;D29*1.5,75,100)))),0)</f>
        <v>0</v>
      </c>
      <c r="P29" s="45"/>
      <c r="Q29" s="42"/>
      <c r="R29" s="42"/>
      <c r="S29" s="45"/>
      <c r="T29" s="45"/>
      <c r="U29" s="42"/>
      <c r="V29" s="88">
        <v>0</v>
      </c>
      <c r="W29" s="88"/>
    </row>
    <row r="30" spans="1:23" ht="39.950000000000003" customHeight="1" x14ac:dyDescent="0.25">
      <c r="A30" s="49" t="s">
        <v>1404</v>
      </c>
      <c r="B30" s="49" t="s">
        <v>80</v>
      </c>
      <c r="C30" s="49"/>
      <c r="D30" s="32">
        <f t="shared" si="9"/>
        <v>0</v>
      </c>
      <c r="E30" s="42"/>
      <c r="F30" s="37">
        <f t="shared" si="17"/>
        <v>1</v>
      </c>
      <c r="G30" s="42"/>
      <c r="H30" s="45"/>
      <c r="I30" s="86">
        <f t="shared" si="18"/>
        <v>0</v>
      </c>
      <c r="J30" s="48"/>
      <c r="K30" s="87">
        <f t="shared" si="19"/>
        <v>0</v>
      </c>
      <c r="L30" s="42"/>
      <c r="M30" s="42"/>
      <c r="N30" s="45"/>
      <c r="O30" s="88">
        <f t="shared" si="20"/>
        <v>0</v>
      </c>
      <c r="P30" s="45"/>
      <c r="Q30" s="42"/>
      <c r="R30" s="42"/>
      <c r="S30" s="45"/>
      <c r="T30" s="45"/>
      <c r="U30" s="42"/>
      <c r="V30" s="88">
        <v>0</v>
      </c>
      <c r="W30" s="88"/>
    </row>
    <row r="31" spans="1:23" ht="39.950000000000003" customHeight="1" x14ac:dyDescent="0.25">
      <c r="A31" s="49" t="s">
        <v>1405</v>
      </c>
      <c r="B31" s="49" t="s">
        <v>80</v>
      </c>
      <c r="C31" s="49"/>
      <c r="D31" s="32">
        <f t="shared" si="9"/>
        <v>0</v>
      </c>
      <c r="E31" s="42"/>
      <c r="F31" s="37">
        <f t="shared" si="17"/>
        <v>1</v>
      </c>
      <c r="G31" s="42"/>
      <c r="H31" s="45"/>
      <c r="I31" s="86">
        <f t="shared" si="18"/>
        <v>0</v>
      </c>
      <c r="J31" s="48"/>
      <c r="K31" s="87">
        <f t="shared" si="19"/>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1406</v>
      </c>
      <c r="B32" s="49" t="s">
        <v>80</v>
      </c>
      <c r="C32" s="49" t="s">
        <v>1407</v>
      </c>
      <c r="D32" s="32">
        <f t="shared" si="9"/>
        <v>0</v>
      </c>
      <c r="E32" s="42"/>
      <c r="F32" s="37">
        <f t="shared" si="17"/>
        <v>1</v>
      </c>
      <c r="G32" s="42"/>
      <c r="H32" s="45"/>
      <c r="I32" s="86">
        <f t="shared" si="18"/>
        <v>0</v>
      </c>
      <c r="J32" s="48"/>
      <c r="K32" s="87">
        <f t="shared" si="19"/>
        <v>0</v>
      </c>
      <c r="L32" s="42"/>
      <c r="M32" s="42"/>
      <c r="N32" s="45"/>
      <c r="O32" s="88">
        <f t="shared" ref="O32:O33" si="21">IF(N32&lt;&gt;0,IF(N32+H32&gt;3*D32,0,IF(N32+H32&gt;D32*2.5,25,IF(N32+H32&gt;D32*2,50,IF(N32+H32&gt;D32*1.5,75,100)))),0)</f>
        <v>0</v>
      </c>
      <c r="P32" s="45"/>
      <c r="Q32" s="42"/>
      <c r="R32" s="42"/>
      <c r="S32" s="45"/>
      <c r="T32" s="45"/>
      <c r="U32" s="42"/>
      <c r="V32" s="88">
        <v>0</v>
      </c>
      <c r="W32" s="88"/>
    </row>
    <row r="33" spans="1:23" ht="39.950000000000003" customHeight="1" x14ac:dyDescent="0.25">
      <c r="A33" s="49" t="s">
        <v>1408</v>
      </c>
      <c r="B33" s="49" t="s">
        <v>80</v>
      </c>
      <c r="C33" s="49"/>
      <c r="D33" s="32">
        <f t="shared" si="9"/>
        <v>0</v>
      </c>
      <c r="E33" s="42"/>
      <c r="F33" s="37">
        <f t="shared" si="17"/>
        <v>1</v>
      </c>
      <c r="G33" s="42"/>
      <c r="H33" s="45"/>
      <c r="I33" s="86">
        <f t="shared" si="18"/>
        <v>0</v>
      </c>
      <c r="J33" s="48"/>
      <c r="K33" s="87">
        <f t="shared" si="19"/>
        <v>0</v>
      </c>
      <c r="L33" s="42"/>
      <c r="M33" s="42"/>
      <c r="N33" s="45"/>
      <c r="O33" s="88">
        <f t="shared" si="21"/>
        <v>0</v>
      </c>
      <c r="P33" s="45"/>
      <c r="Q33" s="42"/>
      <c r="R33" s="42"/>
      <c r="S33" s="45"/>
      <c r="T33" s="45"/>
      <c r="U33" s="42"/>
      <c r="V33" s="88">
        <v>0</v>
      </c>
      <c r="W33" s="88"/>
    </row>
    <row r="34" spans="1:23" ht="39.950000000000003" customHeight="1" x14ac:dyDescent="0.25">
      <c r="A34" s="49" t="s">
        <v>1409</v>
      </c>
      <c r="B34" s="49" t="s">
        <v>80</v>
      </c>
      <c r="C34" s="49"/>
      <c r="D34" s="32">
        <f t="shared" si="9"/>
        <v>0</v>
      </c>
      <c r="E34" s="42"/>
      <c r="F34" s="37">
        <f t="shared" si="17"/>
        <v>1</v>
      </c>
      <c r="G34" s="42"/>
      <c r="H34" s="45"/>
      <c r="I34" s="86">
        <f t="shared" si="18"/>
        <v>0</v>
      </c>
      <c r="J34" s="48"/>
      <c r="K34" s="87">
        <f t="shared" si="19"/>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1410</v>
      </c>
      <c r="B35" s="49" t="s">
        <v>80</v>
      </c>
      <c r="C35" s="49"/>
      <c r="D35" s="32">
        <f t="shared" si="9"/>
        <v>0</v>
      </c>
      <c r="E35" s="42"/>
      <c r="F35" s="37">
        <f t="shared" si="17"/>
        <v>1</v>
      </c>
      <c r="G35" s="42"/>
      <c r="H35" s="45"/>
      <c r="I35" s="86">
        <f t="shared" si="18"/>
        <v>0</v>
      </c>
      <c r="J35" s="48"/>
      <c r="K35" s="87">
        <f t="shared" si="19"/>
        <v>0</v>
      </c>
      <c r="L35" s="42"/>
      <c r="M35" s="42"/>
      <c r="N35" s="45"/>
      <c r="O35" s="88">
        <f t="shared" ref="O35:O36" si="22">IF(N35&lt;&gt;0,IF(N35+H35&gt;3*D35,0,IF(N35+H35&gt;D35*2.5,25,IF(N35+H35&gt;D35*2,50,IF(N35+H35&gt;D35*1.5,75,100)))),0)</f>
        <v>0</v>
      </c>
      <c r="P35" s="45"/>
      <c r="Q35" s="42"/>
      <c r="R35" s="42"/>
      <c r="S35" s="45"/>
      <c r="T35" s="45"/>
      <c r="U35" s="42"/>
      <c r="V35" s="88">
        <v>0</v>
      </c>
      <c r="W35" s="88"/>
    </row>
    <row r="36" spans="1:23" ht="39.950000000000003" customHeight="1" x14ac:dyDescent="0.25">
      <c r="A36" s="49" t="s">
        <v>1411</v>
      </c>
      <c r="B36" s="49" t="s">
        <v>80</v>
      </c>
      <c r="C36" s="49"/>
      <c r="D36" s="32">
        <f t="shared" si="9"/>
        <v>0</v>
      </c>
      <c r="E36" s="42"/>
      <c r="F36" s="37">
        <f t="shared" si="17"/>
        <v>1</v>
      </c>
      <c r="G36" s="42"/>
      <c r="H36" s="45"/>
      <c r="I36" s="86">
        <f t="shared" si="18"/>
        <v>0</v>
      </c>
      <c r="J36" s="48"/>
      <c r="K36" s="87">
        <f t="shared" si="19"/>
        <v>0</v>
      </c>
      <c r="L36" s="42"/>
      <c r="M36" s="42"/>
      <c r="N36" s="45"/>
      <c r="O36" s="88">
        <f t="shared" si="22"/>
        <v>0</v>
      </c>
      <c r="P36" s="45"/>
      <c r="Q36" s="42"/>
      <c r="R36" s="42"/>
      <c r="S36" s="45"/>
      <c r="T36" s="45"/>
      <c r="U36" s="42"/>
      <c r="V36" s="88">
        <v>0</v>
      </c>
      <c r="W36" s="88"/>
    </row>
    <row r="37" spans="1:23" ht="39.950000000000003" customHeight="1" x14ac:dyDescent="0.25">
      <c r="A37" s="49" t="s">
        <v>1412</v>
      </c>
      <c r="B37" s="49" t="s">
        <v>80</v>
      </c>
      <c r="C37" s="49"/>
      <c r="D37" s="32">
        <f t="shared" si="9"/>
        <v>0</v>
      </c>
      <c r="E37" s="42"/>
      <c r="F37" s="37">
        <f t="shared" si="17"/>
        <v>1</v>
      </c>
      <c r="G37" s="42"/>
      <c r="H37" s="45"/>
      <c r="I37" s="86">
        <f t="shared" si="18"/>
        <v>0</v>
      </c>
      <c r="J37" s="48"/>
      <c r="K37" s="87">
        <f t="shared" si="19"/>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848</v>
      </c>
      <c r="B38" s="49" t="s">
        <v>80</v>
      </c>
      <c r="C38" s="49"/>
      <c r="D38" s="32">
        <f t="shared" si="9"/>
        <v>0</v>
      </c>
      <c r="E38" s="42"/>
      <c r="F38" s="37">
        <f t="shared" si="17"/>
        <v>1</v>
      </c>
      <c r="G38" s="42"/>
      <c r="H38" s="45"/>
      <c r="I38" s="86">
        <f t="shared" si="18"/>
        <v>0</v>
      </c>
      <c r="J38" s="48"/>
      <c r="K38" s="87">
        <f t="shared" si="19"/>
        <v>0</v>
      </c>
      <c r="L38" s="42"/>
      <c r="M38" s="42"/>
      <c r="N38" s="45"/>
      <c r="O38" s="88">
        <f t="shared" ref="O38:O39" si="23">IF(N38&lt;&gt;0,IF(N38+H38&gt;3*D38,0,IF(N38+H38&gt;D38*2.5,25,IF(N38+H38&gt;D38*2,50,IF(N38+H38&gt;D38*1.5,75,100)))),0)</f>
        <v>0</v>
      </c>
      <c r="P38" s="45"/>
      <c r="Q38" s="42"/>
      <c r="R38" s="42"/>
      <c r="S38" s="45"/>
      <c r="T38" s="45"/>
      <c r="U38" s="42"/>
      <c r="V38" s="88">
        <v>0</v>
      </c>
      <c r="W38" s="88"/>
    </row>
    <row r="39" spans="1:23" ht="39.950000000000003" customHeight="1" x14ac:dyDescent="0.25">
      <c r="A39" s="49" t="s">
        <v>1413</v>
      </c>
      <c r="B39" s="49" t="s">
        <v>80</v>
      </c>
      <c r="C39" s="49"/>
      <c r="D39" s="32">
        <f t="shared" si="9"/>
        <v>0</v>
      </c>
      <c r="E39" s="42"/>
      <c r="F39" s="37">
        <f t="shared" si="17"/>
        <v>1</v>
      </c>
      <c r="G39" s="42"/>
      <c r="H39" s="45"/>
      <c r="I39" s="86">
        <f t="shared" si="18"/>
        <v>0</v>
      </c>
      <c r="J39" s="48"/>
      <c r="K39" s="87">
        <f t="shared" si="19"/>
        <v>0</v>
      </c>
      <c r="L39" s="42"/>
      <c r="M39" s="42"/>
      <c r="N39" s="45"/>
      <c r="O39" s="88">
        <f t="shared" si="23"/>
        <v>0</v>
      </c>
      <c r="P39" s="45"/>
      <c r="Q39" s="42"/>
      <c r="R39" s="42"/>
      <c r="S39" s="45"/>
      <c r="T39" s="45"/>
      <c r="U39" s="42"/>
      <c r="V39" s="88">
        <v>0</v>
      </c>
      <c r="W39" s="88"/>
    </row>
    <row r="40" spans="1:23" ht="39.950000000000003" customHeight="1" x14ac:dyDescent="0.25">
      <c r="A40" s="49" t="s">
        <v>1414</v>
      </c>
      <c r="B40" s="49" t="s">
        <v>80</v>
      </c>
      <c r="C40" s="49"/>
      <c r="D40" s="32">
        <f t="shared" si="9"/>
        <v>0</v>
      </c>
      <c r="E40" s="42"/>
      <c r="F40" s="37">
        <f t="shared" si="17"/>
        <v>1</v>
      </c>
      <c r="G40" s="42"/>
      <c r="H40" s="45"/>
      <c r="I40" s="86">
        <f t="shared" si="18"/>
        <v>0</v>
      </c>
      <c r="J40" s="48"/>
      <c r="K40" s="87">
        <f t="shared" si="19"/>
        <v>0</v>
      </c>
      <c r="L40" s="42"/>
      <c r="M40" s="42"/>
      <c r="N40" s="45"/>
      <c r="O40" s="88">
        <f t="shared" ref="O40" si="24">IF(N40&lt;&gt;0,IF(N40+H40&gt;3*D40,0,IF(N40+H40&gt;D40*2.5,25,IF(N40+H40&gt;D40*2,50,IF(N40+H40&gt;D40*1.5,75,100)))),0)</f>
        <v>0</v>
      </c>
      <c r="P40" s="45"/>
      <c r="Q40" s="42"/>
      <c r="R40" s="42"/>
      <c r="S40" s="45"/>
      <c r="T40" s="45"/>
      <c r="U40" s="42"/>
      <c r="V40" s="88">
        <v>0</v>
      </c>
      <c r="W40" s="88"/>
    </row>
    <row r="41" spans="1:23" ht="39.950000000000003" customHeight="1" x14ac:dyDescent="0.25">
      <c r="A41" s="23" t="s">
        <v>60</v>
      </c>
      <c r="B41" s="23" t="s">
        <v>53</v>
      </c>
      <c r="C41" s="23" t="s">
        <v>54</v>
      </c>
      <c r="D41" s="36">
        <v>10</v>
      </c>
      <c r="E41" s="41"/>
      <c r="F41" s="28">
        <f>(AVERAGE(F42:F69)*$D$41)</f>
        <v>10</v>
      </c>
      <c r="G41" s="41"/>
      <c r="H41" s="44"/>
      <c r="I41" s="28">
        <f>(AVERAGE(I42:I69)*$D$41)</f>
        <v>0</v>
      </c>
      <c r="J41" s="47"/>
      <c r="K41" s="28">
        <f>(AVERAGE(K42:K69)*$D$41)</f>
        <v>0</v>
      </c>
      <c r="L41" s="41"/>
      <c r="M41" s="41"/>
      <c r="N41" s="44"/>
      <c r="O41" s="28">
        <f>AVERAGE(O42:O69)</f>
        <v>0</v>
      </c>
      <c r="P41" s="44"/>
      <c r="Q41" s="41"/>
      <c r="R41" s="41"/>
      <c r="S41" s="44"/>
      <c r="T41" s="44"/>
      <c r="U41" s="41"/>
      <c r="V41" s="28">
        <f>AVERAGE(V42:V69)</f>
        <v>0</v>
      </c>
      <c r="W41" s="28"/>
    </row>
    <row r="42" spans="1:23" ht="39.950000000000003" customHeight="1" x14ac:dyDescent="0.25">
      <c r="A42" s="49" t="s">
        <v>1415</v>
      </c>
      <c r="B42" s="49" t="s">
        <v>80</v>
      </c>
      <c r="C42" s="49"/>
      <c r="D42" s="32">
        <f t="shared" si="9"/>
        <v>0</v>
      </c>
      <c r="E42" s="42"/>
      <c r="F42" s="37">
        <f t="shared" ref="F42:F69" si="25">IF(H42&lt;&gt;0,0,1)</f>
        <v>1</v>
      </c>
      <c r="G42" s="42"/>
      <c r="H42" s="45"/>
      <c r="I42" s="86">
        <f t="shared" ref="I42:I69" si="26">IF(H42&lt;&gt;0,IF(H42&lt;D42,1,0),0)</f>
        <v>0</v>
      </c>
      <c r="J42" s="48"/>
      <c r="K42" s="87">
        <f t="shared" ref="K42:K69" si="27">IF(J42&lt;&gt;0,IF(J42&lt;2017,1,0),0)</f>
        <v>0</v>
      </c>
      <c r="L42" s="42"/>
      <c r="M42" s="42"/>
      <c r="N42" s="45"/>
      <c r="O42" s="88">
        <f t="shared" ref="O42" si="28">IF(N42&lt;&gt;0,IF(N42+H42&gt;3*D42,0,IF(N42+H42&gt;D42*2.5,25,IF(N42+H42&gt;D42*2,50,IF(N42+H42&gt;D42*1.5,75,100)))),0)</f>
        <v>0</v>
      </c>
      <c r="P42" s="45"/>
      <c r="Q42" s="42"/>
      <c r="R42" s="42"/>
      <c r="S42" s="45"/>
      <c r="T42" s="45"/>
      <c r="U42" s="42"/>
      <c r="V42" s="88">
        <v>0</v>
      </c>
      <c r="W42" s="88"/>
    </row>
    <row r="43" spans="1:23" ht="39.950000000000003" customHeight="1" x14ac:dyDescent="0.25">
      <c r="A43" s="49" t="s">
        <v>1416</v>
      </c>
      <c r="B43" s="49" t="s">
        <v>80</v>
      </c>
      <c r="C43" s="49" t="s">
        <v>1417</v>
      </c>
      <c r="D43" s="32">
        <f t="shared" si="9"/>
        <v>0</v>
      </c>
      <c r="E43" s="42"/>
      <c r="F43" s="37">
        <f t="shared" si="25"/>
        <v>1</v>
      </c>
      <c r="G43" s="42"/>
      <c r="H43" s="45"/>
      <c r="I43" s="86">
        <f t="shared" si="26"/>
        <v>0</v>
      </c>
      <c r="J43" s="48"/>
      <c r="K43" s="87">
        <f t="shared" si="27"/>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1418</v>
      </c>
      <c r="B44" s="49" t="s">
        <v>80</v>
      </c>
      <c r="C44" s="49" t="s">
        <v>1419</v>
      </c>
      <c r="D44" s="32">
        <f t="shared" si="9"/>
        <v>0</v>
      </c>
      <c r="E44" s="42"/>
      <c r="F44" s="37">
        <f t="shared" si="25"/>
        <v>1</v>
      </c>
      <c r="G44" s="42"/>
      <c r="H44" s="45"/>
      <c r="I44" s="86">
        <f t="shared" si="26"/>
        <v>0</v>
      </c>
      <c r="J44" s="48"/>
      <c r="K44" s="87">
        <f t="shared" si="27"/>
        <v>0</v>
      </c>
      <c r="L44" s="42"/>
      <c r="M44" s="42"/>
      <c r="N44" s="45"/>
      <c r="O44" s="88">
        <f t="shared" ref="O44:O45" si="29">IF(N44&lt;&gt;0,IF(N44+H44&gt;3*D44,0,IF(N44+H44&gt;D44*2.5,25,IF(N44+H44&gt;D44*2,50,IF(N44+H44&gt;D44*1.5,75,100)))),0)</f>
        <v>0</v>
      </c>
      <c r="P44" s="45"/>
      <c r="Q44" s="42"/>
      <c r="R44" s="42"/>
      <c r="S44" s="45"/>
      <c r="T44" s="45"/>
      <c r="U44" s="42"/>
      <c r="V44" s="88">
        <v>0</v>
      </c>
      <c r="W44" s="88"/>
    </row>
    <row r="45" spans="1:23" ht="39.950000000000003" customHeight="1" x14ac:dyDescent="0.25">
      <c r="A45" s="49" t="s">
        <v>1420</v>
      </c>
      <c r="B45" s="49" t="s">
        <v>80</v>
      </c>
      <c r="C45" s="49"/>
      <c r="D45" s="32">
        <f t="shared" si="9"/>
        <v>0</v>
      </c>
      <c r="E45" s="42"/>
      <c r="F45" s="37">
        <f t="shared" si="25"/>
        <v>1</v>
      </c>
      <c r="G45" s="42"/>
      <c r="H45" s="45"/>
      <c r="I45" s="86">
        <f t="shared" si="26"/>
        <v>0</v>
      </c>
      <c r="J45" s="48"/>
      <c r="K45" s="87">
        <f t="shared" si="27"/>
        <v>0</v>
      </c>
      <c r="L45" s="42"/>
      <c r="M45" s="42"/>
      <c r="N45" s="45"/>
      <c r="O45" s="88">
        <f t="shared" si="29"/>
        <v>0</v>
      </c>
      <c r="P45" s="45"/>
      <c r="Q45" s="42"/>
      <c r="R45" s="42"/>
      <c r="S45" s="45"/>
      <c r="T45" s="45"/>
      <c r="U45" s="42"/>
      <c r="V45" s="88">
        <v>0</v>
      </c>
      <c r="W45" s="88"/>
    </row>
    <row r="46" spans="1:23" ht="39.950000000000003" customHeight="1" x14ac:dyDescent="0.25">
      <c r="A46" s="49" t="s">
        <v>77</v>
      </c>
      <c r="B46" s="49" t="s">
        <v>56</v>
      </c>
      <c r="C46" s="49"/>
      <c r="D46" s="32">
        <f t="shared" si="9"/>
        <v>1</v>
      </c>
      <c r="E46" s="42"/>
      <c r="F46" s="37">
        <f t="shared" si="25"/>
        <v>1</v>
      </c>
      <c r="G46" s="42"/>
      <c r="H46" s="45"/>
      <c r="I46" s="86">
        <f t="shared" si="26"/>
        <v>0</v>
      </c>
      <c r="J46" s="48"/>
      <c r="K46" s="87">
        <f t="shared" si="27"/>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1421</v>
      </c>
      <c r="B47" s="49" t="s">
        <v>56</v>
      </c>
      <c r="C47" s="49"/>
      <c r="D47" s="32">
        <f t="shared" si="9"/>
        <v>1</v>
      </c>
      <c r="E47" s="42"/>
      <c r="F47" s="37">
        <f t="shared" si="25"/>
        <v>1</v>
      </c>
      <c r="G47" s="42"/>
      <c r="H47" s="45"/>
      <c r="I47" s="86">
        <f t="shared" si="26"/>
        <v>0</v>
      </c>
      <c r="J47" s="48"/>
      <c r="K47" s="87">
        <f t="shared" si="27"/>
        <v>0</v>
      </c>
      <c r="L47" s="42"/>
      <c r="M47" s="42"/>
      <c r="N47" s="45"/>
      <c r="O47" s="88">
        <f t="shared" ref="O47:O48" si="30">IF(N47&lt;&gt;0,IF(N47+H47&gt;3*D47,0,IF(N47+H47&gt;D47*2.5,25,IF(N47+H47&gt;D47*2,50,IF(N47+H47&gt;D47*1.5,75,100)))),0)</f>
        <v>0</v>
      </c>
      <c r="P47" s="45"/>
      <c r="Q47" s="42"/>
      <c r="R47" s="42"/>
      <c r="S47" s="45"/>
      <c r="T47" s="45"/>
      <c r="U47" s="42"/>
      <c r="V47" s="88">
        <v>0</v>
      </c>
      <c r="W47" s="88"/>
    </row>
    <row r="48" spans="1:23" ht="39.950000000000003" customHeight="1" x14ac:dyDescent="0.25">
      <c r="A48" s="49" t="s">
        <v>1422</v>
      </c>
      <c r="B48" s="49" t="s">
        <v>80</v>
      </c>
      <c r="C48" s="49" t="s">
        <v>1423</v>
      </c>
      <c r="D48" s="32">
        <f t="shared" si="9"/>
        <v>0</v>
      </c>
      <c r="E48" s="42"/>
      <c r="F48" s="37">
        <f t="shared" si="25"/>
        <v>1</v>
      </c>
      <c r="G48" s="42"/>
      <c r="H48" s="45"/>
      <c r="I48" s="86">
        <f t="shared" si="26"/>
        <v>0</v>
      </c>
      <c r="J48" s="48"/>
      <c r="K48" s="87">
        <f t="shared" si="27"/>
        <v>0</v>
      </c>
      <c r="L48" s="42"/>
      <c r="M48" s="42"/>
      <c r="N48" s="45"/>
      <c r="O48" s="88">
        <f t="shared" si="30"/>
        <v>0</v>
      </c>
      <c r="P48" s="45"/>
      <c r="Q48" s="42"/>
      <c r="R48" s="42"/>
      <c r="S48" s="45"/>
      <c r="T48" s="45"/>
      <c r="U48" s="42"/>
      <c r="V48" s="88">
        <v>0</v>
      </c>
      <c r="W48" s="88"/>
    </row>
    <row r="49" spans="1:23" ht="39.950000000000003" customHeight="1" x14ac:dyDescent="0.25">
      <c r="A49" s="49" t="s">
        <v>1288</v>
      </c>
      <c r="B49" s="49" t="s">
        <v>56</v>
      </c>
      <c r="C49" s="49"/>
      <c r="D49" s="32">
        <f t="shared" si="9"/>
        <v>1</v>
      </c>
      <c r="E49" s="42"/>
      <c r="F49" s="37">
        <f t="shared" si="25"/>
        <v>1</v>
      </c>
      <c r="G49" s="42"/>
      <c r="H49" s="45"/>
      <c r="I49" s="86">
        <f t="shared" si="26"/>
        <v>0</v>
      </c>
      <c r="J49" s="48"/>
      <c r="K49" s="87">
        <f t="shared" si="27"/>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1424</v>
      </c>
      <c r="B50" s="49" t="s">
        <v>80</v>
      </c>
      <c r="C50" s="49"/>
      <c r="D50" s="32">
        <f t="shared" si="9"/>
        <v>0</v>
      </c>
      <c r="E50" s="42"/>
      <c r="F50" s="37">
        <f t="shared" si="25"/>
        <v>1</v>
      </c>
      <c r="G50" s="42"/>
      <c r="H50" s="45"/>
      <c r="I50" s="86">
        <f t="shared" si="26"/>
        <v>0</v>
      </c>
      <c r="J50" s="48"/>
      <c r="K50" s="87">
        <f t="shared" si="27"/>
        <v>0</v>
      </c>
      <c r="L50" s="42"/>
      <c r="M50" s="42"/>
      <c r="N50" s="45"/>
      <c r="O50" s="88">
        <f t="shared" ref="O50:O51" si="31">IF(N50&lt;&gt;0,IF(N50+H50&gt;3*D50,0,IF(N50+H50&gt;D50*2.5,25,IF(N50+H50&gt;D50*2,50,IF(N50+H50&gt;D50*1.5,75,100)))),0)</f>
        <v>0</v>
      </c>
      <c r="P50" s="45"/>
      <c r="Q50" s="42"/>
      <c r="R50" s="42"/>
      <c r="S50" s="45"/>
      <c r="T50" s="45"/>
      <c r="U50" s="42"/>
      <c r="V50" s="88">
        <v>0</v>
      </c>
      <c r="W50" s="88"/>
    </row>
    <row r="51" spans="1:23" ht="39.950000000000003" customHeight="1" x14ac:dyDescent="0.25">
      <c r="A51" s="49" t="s">
        <v>1425</v>
      </c>
      <c r="B51" s="49" t="s">
        <v>80</v>
      </c>
      <c r="C51" s="49"/>
      <c r="D51" s="32">
        <f t="shared" si="9"/>
        <v>0</v>
      </c>
      <c r="E51" s="42"/>
      <c r="F51" s="37">
        <f t="shared" si="25"/>
        <v>1</v>
      </c>
      <c r="G51" s="42"/>
      <c r="H51" s="45"/>
      <c r="I51" s="86">
        <f t="shared" si="26"/>
        <v>0</v>
      </c>
      <c r="J51" s="48"/>
      <c r="K51" s="87">
        <f t="shared" si="27"/>
        <v>0</v>
      </c>
      <c r="L51" s="42"/>
      <c r="M51" s="42"/>
      <c r="N51" s="45"/>
      <c r="O51" s="88">
        <f t="shared" si="31"/>
        <v>0</v>
      </c>
      <c r="P51" s="45"/>
      <c r="Q51" s="42"/>
      <c r="R51" s="42"/>
      <c r="S51" s="45"/>
      <c r="T51" s="45"/>
      <c r="U51" s="42"/>
      <c r="V51" s="88">
        <v>0</v>
      </c>
      <c r="W51" s="88"/>
    </row>
    <row r="52" spans="1:23" ht="39.950000000000003" customHeight="1" x14ac:dyDescent="0.25">
      <c r="A52" s="49" t="s">
        <v>1426</v>
      </c>
      <c r="B52" s="49" t="s">
        <v>58</v>
      </c>
      <c r="C52" s="49" t="s">
        <v>1427</v>
      </c>
      <c r="D52" s="32">
        <f t="shared" si="9"/>
        <v>0</v>
      </c>
      <c r="E52" s="42"/>
      <c r="F52" s="37">
        <f t="shared" si="25"/>
        <v>1</v>
      </c>
      <c r="G52" s="42"/>
      <c r="H52" s="45"/>
      <c r="I52" s="86">
        <f t="shared" si="26"/>
        <v>0</v>
      </c>
      <c r="J52" s="48"/>
      <c r="K52" s="87">
        <f t="shared" si="27"/>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1428</v>
      </c>
      <c r="B53" s="49" t="s">
        <v>80</v>
      </c>
      <c r="C53" s="49" t="s">
        <v>1429</v>
      </c>
      <c r="D53" s="32">
        <f t="shared" si="9"/>
        <v>0</v>
      </c>
      <c r="E53" s="42"/>
      <c r="F53" s="37">
        <f t="shared" si="25"/>
        <v>1</v>
      </c>
      <c r="G53" s="42"/>
      <c r="H53" s="45"/>
      <c r="I53" s="86">
        <f t="shared" si="26"/>
        <v>0</v>
      </c>
      <c r="J53" s="48"/>
      <c r="K53" s="87">
        <f t="shared" si="27"/>
        <v>0</v>
      </c>
      <c r="L53" s="42"/>
      <c r="M53" s="42"/>
      <c r="N53" s="45"/>
      <c r="O53" s="88">
        <f t="shared" ref="O53:O54" si="32">IF(N53&lt;&gt;0,IF(N53+H53&gt;3*D53,0,IF(N53+H53&gt;D53*2.5,25,IF(N53+H53&gt;D53*2,50,IF(N53+H53&gt;D53*1.5,75,100)))),0)</f>
        <v>0</v>
      </c>
      <c r="P53" s="45"/>
      <c r="Q53" s="42"/>
      <c r="R53" s="42"/>
      <c r="S53" s="45"/>
      <c r="T53" s="45"/>
      <c r="U53" s="42"/>
      <c r="V53" s="88">
        <v>0</v>
      </c>
      <c r="W53" s="88"/>
    </row>
    <row r="54" spans="1:23" ht="39.950000000000003" customHeight="1" x14ac:dyDescent="0.25">
      <c r="A54" s="49" t="s">
        <v>1430</v>
      </c>
      <c r="B54" s="49" t="s">
        <v>80</v>
      </c>
      <c r="C54" s="49" t="s">
        <v>742</v>
      </c>
      <c r="D54" s="32">
        <f t="shared" si="9"/>
        <v>0</v>
      </c>
      <c r="E54" s="42"/>
      <c r="F54" s="37">
        <f t="shared" si="25"/>
        <v>1</v>
      </c>
      <c r="G54" s="42"/>
      <c r="H54" s="45"/>
      <c r="I54" s="86">
        <f t="shared" si="26"/>
        <v>0</v>
      </c>
      <c r="J54" s="48"/>
      <c r="K54" s="87">
        <f t="shared" si="27"/>
        <v>0</v>
      </c>
      <c r="L54" s="42"/>
      <c r="M54" s="42"/>
      <c r="N54" s="45"/>
      <c r="O54" s="88">
        <f t="shared" si="32"/>
        <v>0</v>
      </c>
      <c r="P54" s="45"/>
      <c r="Q54" s="42"/>
      <c r="R54" s="42"/>
      <c r="S54" s="45"/>
      <c r="T54" s="45"/>
      <c r="U54" s="42"/>
      <c r="V54" s="88">
        <v>0</v>
      </c>
      <c r="W54" s="88"/>
    </row>
    <row r="55" spans="1:23" ht="39.950000000000003" customHeight="1" x14ac:dyDescent="0.25">
      <c r="A55" s="49" t="s">
        <v>1431</v>
      </c>
      <c r="B55" s="49" t="s">
        <v>80</v>
      </c>
      <c r="C55" s="49"/>
      <c r="D55" s="32">
        <f t="shared" si="9"/>
        <v>0</v>
      </c>
      <c r="E55" s="42"/>
      <c r="F55" s="37">
        <f t="shared" si="25"/>
        <v>1</v>
      </c>
      <c r="G55" s="42"/>
      <c r="H55" s="45"/>
      <c r="I55" s="86">
        <f t="shared" si="26"/>
        <v>0</v>
      </c>
      <c r="J55" s="48"/>
      <c r="K55" s="87">
        <f t="shared" si="27"/>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1432</v>
      </c>
      <c r="B56" s="49" t="s">
        <v>80</v>
      </c>
      <c r="C56" s="49"/>
      <c r="D56" s="32">
        <f t="shared" si="9"/>
        <v>0</v>
      </c>
      <c r="E56" s="42"/>
      <c r="F56" s="37">
        <f t="shared" si="25"/>
        <v>1</v>
      </c>
      <c r="G56" s="42"/>
      <c r="H56" s="45"/>
      <c r="I56" s="86">
        <f t="shared" si="26"/>
        <v>0</v>
      </c>
      <c r="J56" s="48"/>
      <c r="K56" s="87">
        <f t="shared" si="27"/>
        <v>0</v>
      </c>
      <c r="L56" s="42"/>
      <c r="M56" s="42"/>
      <c r="N56" s="45"/>
      <c r="O56" s="88">
        <f t="shared" ref="O56:O57" si="33">IF(N56&lt;&gt;0,IF(N56+H56&gt;3*D56,0,IF(N56+H56&gt;D56*2.5,25,IF(N56+H56&gt;D56*2,50,IF(N56+H56&gt;D56*1.5,75,100)))),0)</f>
        <v>0</v>
      </c>
      <c r="P56" s="45"/>
      <c r="Q56" s="42"/>
      <c r="R56" s="42"/>
      <c r="S56" s="45"/>
      <c r="T56" s="45"/>
      <c r="U56" s="42"/>
      <c r="V56" s="88">
        <v>0</v>
      </c>
      <c r="W56" s="88"/>
    </row>
    <row r="57" spans="1:23" ht="39.950000000000003" customHeight="1" x14ac:dyDescent="0.25">
      <c r="A57" s="49" t="s">
        <v>1433</v>
      </c>
      <c r="B57" s="49" t="s">
        <v>56</v>
      </c>
      <c r="C57" s="49" t="s">
        <v>1434</v>
      </c>
      <c r="D57" s="32">
        <f t="shared" si="9"/>
        <v>1</v>
      </c>
      <c r="E57" s="42"/>
      <c r="F57" s="37">
        <f t="shared" si="25"/>
        <v>1</v>
      </c>
      <c r="G57" s="42"/>
      <c r="H57" s="45"/>
      <c r="I57" s="86">
        <f t="shared" si="26"/>
        <v>0</v>
      </c>
      <c r="J57" s="48"/>
      <c r="K57" s="87">
        <f t="shared" si="27"/>
        <v>0</v>
      </c>
      <c r="L57" s="42"/>
      <c r="M57" s="42"/>
      <c r="N57" s="45"/>
      <c r="O57" s="88">
        <f t="shared" si="33"/>
        <v>0</v>
      </c>
      <c r="P57" s="45"/>
      <c r="Q57" s="42"/>
      <c r="R57" s="42"/>
      <c r="S57" s="45"/>
      <c r="T57" s="45"/>
      <c r="U57" s="42"/>
      <c r="V57" s="88">
        <v>0</v>
      </c>
      <c r="W57" s="88"/>
    </row>
    <row r="58" spans="1:23" ht="39.950000000000003" customHeight="1" x14ac:dyDescent="0.25">
      <c r="A58" s="49" t="s">
        <v>1435</v>
      </c>
      <c r="B58" s="49" t="s">
        <v>80</v>
      </c>
      <c r="C58" s="49"/>
      <c r="D58" s="32">
        <f t="shared" si="9"/>
        <v>0</v>
      </c>
      <c r="E58" s="42"/>
      <c r="F58" s="37">
        <f t="shared" si="25"/>
        <v>1</v>
      </c>
      <c r="G58" s="42"/>
      <c r="H58" s="45"/>
      <c r="I58" s="86">
        <f t="shared" si="26"/>
        <v>0</v>
      </c>
      <c r="J58" s="48"/>
      <c r="K58" s="87">
        <f t="shared" si="27"/>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1007</v>
      </c>
      <c r="B59" s="49" t="s">
        <v>80</v>
      </c>
      <c r="C59" s="49"/>
      <c r="D59" s="32">
        <f t="shared" ref="D59:D63" si="34">IF(B59="I",$F$2,IF(B59="G/2",$F$2/2,IF(B59="G/5",$F$2/5,IF(B59="G/10",$F$2/10,1))))</f>
        <v>0</v>
      </c>
      <c r="E59" s="42"/>
      <c r="F59" s="37">
        <f t="shared" ref="F59:F63" si="35">IF(H59&lt;&gt;0,0,1)</f>
        <v>1</v>
      </c>
      <c r="G59" s="42"/>
      <c r="H59" s="45"/>
      <c r="I59" s="86">
        <f t="shared" ref="I59:I63" si="36">IF(H59&lt;&gt;0,IF(H59&lt;D59,1,0),0)</f>
        <v>0</v>
      </c>
      <c r="J59" s="48"/>
      <c r="K59" s="87">
        <f t="shared" si="27"/>
        <v>0</v>
      </c>
      <c r="L59" s="42"/>
      <c r="M59" s="42"/>
      <c r="N59" s="45"/>
      <c r="O59" s="88">
        <f t="shared" ref="O59:O63" si="37">IF(N59&lt;&gt;0,IF(N59+H59&gt;3*D59,0,IF(N59+H59&gt;D59*2.5,25,IF(N59+H59&gt;D59*2,50,IF(N59+H59&gt;D59*1.5,75,100)))),0)</f>
        <v>0</v>
      </c>
      <c r="P59" s="45"/>
      <c r="Q59" s="42"/>
      <c r="R59" s="42"/>
      <c r="S59" s="45"/>
      <c r="T59" s="45"/>
      <c r="U59" s="42"/>
      <c r="V59" s="88">
        <v>0</v>
      </c>
      <c r="W59" s="88"/>
    </row>
    <row r="60" spans="1:23" ht="39.950000000000003" customHeight="1" x14ac:dyDescent="0.25">
      <c r="A60" s="49" t="s">
        <v>1436</v>
      </c>
      <c r="B60" s="49" t="s">
        <v>80</v>
      </c>
      <c r="C60" s="49" t="s">
        <v>1437</v>
      </c>
      <c r="D60" s="32">
        <f t="shared" si="34"/>
        <v>0</v>
      </c>
      <c r="E60" s="42"/>
      <c r="F60" s="37">
        <f t="shared" si="35"/>
        <v>1</v>
      </c>
      <c r="G60" s="42"/>
      <c r="H60" s="45"/>
      <c r="I60" s="86">
        <f t="shared" si="36"/>
        <v>0</v>
      </c>
      <c r="J60" s="48"/>
      <c r="K60" s="87">
        <f t="shared" si="27"/>
        <v>0</v>
      </c>
      <c r="L60" s="42"/>
      <c r="M60" s="42"/>
      <c r="N60" s="45"/>
      <c r="O60" s="88">
        <f t="shared" si="37"/>
        <v>0</v>
      </c>
      <c r="P60" s="45"/>
      <c r="Q60" s="42"/>
      <c r="R60" s="42"/>
      <c r="S60" s="45"/>
      <c r="T60" s="45"/>
      <c r="U60" s="42"/>
      <c r="V60" s="88">
        <v>0</v>
      </c>
      <c r="W60" s="88"/>
    </row>
    <row r="61" spans="1:23" ht="39.950000000000003" customHeight="1" x14ac:dyDescent="0.25">
      <c r="A61" s="49" t="s">
        <v>388</v>
      </c>
      <c r="B61" s="49" t="s">
        <v>80</v>
      </c>
      <c r="C61" s="49" t="s">
        <v>742</v>
      </c>
      <c r="D61" s="32">
        <f t="shared" si="34"/>
        <v>0</v>
      </c>
      <c r="E61" s="42"/>
      <c r="F61" s="37">
        <f t="shared" si="35"/>
        <v>1</v>
      </c>
      <c r="G61" s="42"/>
      <c r="H61" s="45"/>
      <c r="I61" s="86">
        <f t="shared" si="36"/>
        <v>0</v>
      </c>
      <c r="J61" s="48"/>
      <c r="K61" s="87">
        <f t="shared" si="27"/>
        <v>0</v>
      </c>
      <c r="L61" s="42"/>
      <c r="M61" s="42"/>
      <c r="N61" s="45"/>
      <c r="O61" s="88">
        <f t="shared" si="37"/>
        <v>0</v>
      </c>
      <c r="P61" s="45"/>
      <c r="Q61" s="42"/>
      <c r="R61" s="42"/>
      <c r="S61" s="45"/>
      <c r="T61" s="45"/>
      <c r="U61" s="42"/>
      <c r="V61" s="88">
        <v>0</v>
      </c>
      <c r="W61" s="88"/>
    </row>
    <row r="62" spans="1:23" ht="39.950000000000003" customHeight="1" x14ac:dyDescent="0.25">
      <c r="A62" s="49" t="s">
        <v>1438</v>
      </c>
      <c r="B62" s="49" t="s">
        <v>80</v>
      </c>
      <c r="C62" s="49"/>
      <c r="D62" s="32">
        <f t="shared" si="34"/>
        <v>0</v>
      </c>
      <c r="E62" s="42"/>
      <c r="F62" s="37">
        <f t="shared" si="35"/>
        <v>1</v>
      </c>
      <c r="G62" s="42"/>
      <c r="H62" s="45"/>
      <c r="I62" s="86">
        <f t="shared" si="36"/>
        <v>0</v>
      </c>
      <c r="J62" s="48"/>
      <c r="K62" s="87">
        <f t="shared" si="27"/>
        <v>0</v>
      </c>
      <c r="L62" s="42"/>
      <c r="M62" s="42"/>
      <c r="N62" s="45"/>
      <c r="O62" s="88">
        <f t="shared" si="37"/>
        <v>0</v>
      </c>
      <c r="P62" s="45"/>
      <c r="Q62" s="42"/>
      <c r="R62" s="42"/>
      <c r="S62" s="45"/>
      <c r="T62" s="45"/>
      <c r="U62" s="42"/>
      <c r="V62" s="88">
        <v>0</v>
      </c>
      <c r="W62" s="88"/>
    </row>
    <row r="63" spans="1:23" ht="39.950000000000003" customHeight="1" x14ac:dyDescent="0.25">
      <c r="A63" s="49" t="s">
        <v>1439</v>
      </c>
      <c r="B63" s="49" t="s">
        <v>80</v>
      </c>
      <c r="C63" s="49" t="s">
        <v>742</v>
      </c>
      <c r="D63" s="32">
        <f t="shared" si="34"/>
        <v>0</v>
      </c>
      <c r="E63" s="42"/>
      <c r="F63" s="37">
        <f t="shared" si="35"/>
        <v>1</v>
      </c>
      <c r="G63" s="42"/>
      <c r="H63" s="45"/>
      <c r="I63" s="86">
        <f t="shared" si="36"/>
        <v>0</v>
      </c>
      <c r="J63" s="48"/>
      <c r="K63" s="87">
        <f t="shared" si="27"/>
        <v>0</v>
      </c>
      <c r="L63" s="42"/>
      <c r="M63" s="42"/>
      <c r="N63" s="45"/>
      <c r="O63" s="88">
        <f t="shared" si="37"/>
        <v>0</v>
      </c>
      <c r="P63" s="45"/>
      <c r="Q63" s="42"/>
      <c r="R63" s="42"/>
      <c r="S63" s="45"/>
      <c r="T63" s="45"/>
      <c r="U63" s="42"/>
      <c r="V63" s="88">
        <v>0</v>
      </c>
      <c r="W63" s="88"/>
    </row>
    <row r="64" spans="1:23" ht="39.950000000000003" customHeight="1" x14ac:dyDescent="0.25">
      <c r="A64" s="49" t="s">
        <v>1440</v>
      </c>
      <c r="B64" s="49" t="s">
        <v>80</v>
      </c>
      <c r="C64" s="49"/>
      <c r="D64" s="32">
        <f t="shared" si="9"/>
        <v>0</v>
      </c>
      <c r="E64" s="42"/>
      <c r="F64" s="37">
        <f t="shared" si="25"/>
        <v>1</v>
      </c>
      <c r="G64" s="42"/>
      <c r="H64" s="45"/>
      <c r="I64" s="86">
        <f t="shared" si="26"/>
        <v>0</v>
      </c>
      <c r="J64" s="48"/>
      <c r="K64" s="87">
        <f t="shared" si="27"/>
        <v>0</v>
      </c>
      <c r="L64" s="42"/>
      <c r="M64" s="42"/>
      <c r="N64" s="45"/>
      <c r="O64" s="88">
        <f t="shared" ref="O64:O69" si="38">IF(N64&lt;&gt;0,IF(N64+H64&gt;3*D64,0,IF(N64+H64&gt;D64*2.5,25,IF(N64+H64&gt;D64*2,50,IF(N64+H64&gt;D64*1.5,75,100)))),0)</f>
        <v>0</v>
      </c>
      <c r="P64" s="45"/>
      <c r="Q64" s="42"/>
      <c r="R64" s="42"/>
      <c r="S64" s="45"/>
      <c r="T64" s="45"/>
      <c r="U64" s="42"/>
      <c r="V64" s="88">
        <v>0</v>
      </c>
      <c r="W64" s="88"/>
    </row>
    <row r="65" spans="1:23" ht="39.950000000000003" customHeight="1" x14ac:dyDescent="0.25">
      <c r="A65" s="49" t="s">
        <v>1441</v>
      </c>
      <c r="B65" s="49" t="s">
        <v>80</v>
      </c>
      <c r="C65" s="49"/>
      <c r="D65" s="32">
        <f t="shared" si="9"/>
        <v>0</v>
      </c>
      <c r="E65" s="42"/>
      <c r="F65" s="37">
        <f t="shared" si="25"/>
        <v>1</v>
      </c>
      <c r="G65" s="42"/>
      <c r="H65" s="45"/>
      <c r="I65" s="86">
        <f t="shared" si="26"/>
        <v>0</v>
      </c>
      <c r="J65" s="48"/>
      <c r="K65" s="87">
        <f t="shared" si="27"/>
        <v>0</v>
      </c>
      <c r="L65" s="42"/>
      <c r="M65" s="42"/>
      <c r="N65" s="45"/>
      <c r="O65" s="88">
        <f t="shared" si="38"/>
        <v>0</v>
      </c>
      <c r="P65" s="45"/>
      <c r="Q65" s="42"/>
      <c r="R65" s="42"/>
      <c r="S65" s="45"/>
      <c r="T65" s="45"/>
      <c r="U65" s="42"/>
      <c r="V65" s="88">
        <v>0</v>
      </c>
      <c r="W65" s="88"/>
    </row>
    <row r="66" spans="1:23" ht="39.950000000000003" customHeight="1" x14ac:dyDescent="0.25">
      <c r="A66" s="49" t="s">
        <v>1442</v>
      </c>
      <c r="B66" s="49" t="s">
        <v>80</v>
      </c>
      <c r="C66" s="49"/>
      <c r="D66" s="32">
        <f t="shared" si="9"/>
        <v>0</v>
      </c>
      <c r="E66" s="42"/>
      <c r="F66" s="37">
        <f t="shared" si="25"/>
        <v>1</v>
      </c>
      <c r="G66" s="42"/>
      <c r="H66" s="45"/>
      <c r="I66" s="86">
        <f t="shared" si="26"/>
        <v>0</v>
      </c>
      <c r="J66" s="48"/>
      <c r="K66" s="87">
        <f t="shared" si="27"/>
        <v>0</v>
      </c>
      <c r="L66" s="42"/>
      <c r="M66" s="42"/>
      <c r="N66" s="45"/>
      <c r="O66" s="88">
        <f t="shared" si="38"/>
        <v>0</v>
      </c>
      <c r="P66" s="45"/>
      <c r="Q66" s="42"/>
      <c r="R66" s="42"/>
      <c r="S66" s="45"/>
      <c r="T66" s="45"/>
      <c r="U66" s="42"/>
      <c r="V66" s="88">
        <v>0</v>
      </c>
      <c r="W66" s="88"/>
    </row>
    <row r="67" spans="1:23" ht="39.950000000000003" customHeight="1" x14ac:dyDescent="0.25">
      <c r="A67" s="49" t="s">
        <v>1443</v>
      </c>
      <c r="B67" s="49" t="s">
        <v>80</v>
      </c>
      <c r="C67" s="49"/>
      <c r="D67" s="32">
        <f t="shared" si="9"/>
        <v>0</v>
      </c>
      <c r="E67" s="42"/>
      <c r="F67" s="37">
        <f t="shared" si="25"/>
        <v>1</v>
      </c>
      <c r="G67" s="42"/>
      <c r="H67" s="45"/>
      <c r="I67" s="86">
        <f t="shared" si="26"/>
        <v>0</v>
      </c>
      <c r="J67" s="48"/>
      <c r="K67" s="87">
        <f t="shared" si="27"/>
        <v>0</v>
      </c>
      <c r="L67" s="42"/>
      <c r="M67" s="42"/>
      <c r="N67" s="45"/>
      <c r="O67" s="88">
        <f t="shared" si="38"/>
        <v>0</v>
      </c>
      <c r="P67" s="45"/>
      <c r="Q67" s="42"/>
      <c r="R67" s="42"/>
      <c r="S67" s="45"/>
      <c r="T67" s="45"/>
      <c r="U67" s="42"/>
      <c r="V67" s="88">
        <v>0</v>
      </c>
      <c r="W67" s="88"/>
    </row>
    <row r="68" spans="1:23" ht="39.950000000000003" customHeight="1" x14ac:dyDescent="0.25">
      <c r="A68" s="49" t="s">
        <v>403</v>
      </c>
      <c r="B68" s="49" t="s">
        <v>80</v>
      </c>
      <c r="C68" s="49" t="s">
        <v>742</v>
      </c>
      <c r="D68" s="32">
        <f t="shared" si="9"/>
        <v>0</v>
      </c>
      <c r="E68" s="42"/>
      <c r="F68" s="37">
        <f t="shared" si="25"/>
        <v>1</v>
      </c>
      <c r="G68" s="42"/>
      <c r="H68" s="45"/>
      <c r="I68" s="86">
        <f t="shared" si="26"/>
        <v>0</v>
      </c>
      <c r="J68" s="48"/>
      <c r="K68" s="87">
        <f t="shared" si="27"/>
        <v>0</v>
      </c>
      <c r="L68" s="42"/>
      <c r="M68" s="42"/>
      <c r="N68" s="45"/>
      <c r="O68" s="88">
        <f t="shared" si="38"/>
        <v>0</v>
      </c>
      <c r="P68" s="45"/>
      <c r="Q68" s="42"/>
      <c r="R68" s="42"/>
      <c r="S68" s="45"/>
      <c r="T68" s="45"/>
      <c r="U68" s="42"/>
      <c r="V68" s="88">
        <v>0</v>
      </c>
      <c r="W68" s="88"/>
    </row>
    <row r="69" spans="1:23" ht="39.950000000000003" customHeight="1" x14ac:dyDescent="0.25">
      <c r="A69" s="49" t="s">
        <v>1444</v>
      </c>
      <c r="B69" s="49" t="s">
        <v>80</v>
      </c>
      <c r="C69" s="49" t="s">
        <v>742</v>
      </c>
      <c r="D69" s="32">
        <f t="shared" si="9"/>
        <v>0</v>
      </c>
      <c r="E69" s="42"/>
      <c r="F69" s="37">
        <f t="shared" si="25"/>
        <v>1</v>
      </c>
      <c r="G69" s="42"/>
      <c r="H69" s="45"/>
      <c r="I69" s="86">
        <f t="shared" si="26"/>
        <v>0</v>
      </c>
      <c r="J69" s="48"/>
      <c r="K69" s="87">
        <f t="shared" si="27"/>
        <v>0</v>
      </c>
      <c r="L69" s="42"/>
      <c r="M69" s="42"/>
      <c r="N69" s="45"/>
      <c r="O69" s="88">
        <f t="shared" si="38"/>
        <v>0</v>
      </c>
      <c r="P69" s="45"/>
      <c r="Q69" s="42"/>
      <c r="R69" s="42"/>
      <c r="S69" s="45"/>
      <c r="T69" s="45"/>
      <c r="U69" s="42"/>
      <c r="V69" s="88">
        <v>0</v>
      </c>
      <c r="W69" s="88"/>
    </row>
    <row r="70" spans="1:23" ht="39.950000000000003" customHeight="1" x14ac:dyDescent="0.25">
      <c r="A70" s="23" t="s">
        <v>174</v>
      </c>
      <c r="B70" s="23" t="s">
        <v>53</v>
      </c>
      <c r="C70" s="23" t="s">
        <v>54</v>
      </c>
      <c r="D70" s="36">
        <v>20</v>
      </c>
      <c r="E70" s="41"/>
      <c r="F70" s="28">
        <f>(AVERAGE(F71:F80)*$D$70)</f>
        <v>20</v>
      </c>
      <c r="G70" s="41"/>
      <c r="H70" s="44"/>
      <c r="I70" s="28">
        <f>(AVERAGE(I71:I80)*$D$70)</f>
        <v>0</v>
      </c>
      <c r="J70" s="47"/>
      <c r="K70" s="28">
        <f>(AVERAGE(K71:K80)*$D$70)</f>
        <v>0</v>
      </c>
      <c r="L70" s="41"/>
      <c r="M70" s="41"/>
      <c r="N70" s="44"/>
      <c r="O70" s="28">
        <f>AVERAGE(O71:O80)</f>
        <v>0</v>
      </c>
      <c r="P70" s="44"/>
      <c r="Q70" s="41"/>
      <c r="R70" s="41"/>
      <c r="S70" s="44"/>
      <c r="T70" s="44"/>
      <c r="U70" s="41"/>
      <c r="V70" s="28">
        <f>AVERAGE(V71:V80)</f>
        <v>0</v>
      </c>
      <c r="W70" s="28"/>
    </row>
    <row r="71" spans="1:23" ht="39.950000000000003" customHeight="1" x14ac:dyDescent="0.25">
      <c r="A71" s="49" t="s">
        <v>1445</v>
      </c>
      <c r="B71" s="49" t="s">
        <v>56</v>
      </c>
      <c r="C71" s="50"/>
      <c r="D71" s="32">
        <f t="shared" si="9"/>
        <v>1</v>
      </c>
      <c r="E71" s="42"/>
      <c r="F71" s="37">
        <f t="shared" ref="F71:F80" si="39">IF(H71&lt;&gt;0,0,1)</f>
        <v>1</v>
      </c>
      <c r="G71" s="42"/>
      <c r="H71" s="45"/>
      <c r="I71" s="86">
        <f t="shared" ref="I71:I80" si="40">IF(H71&lt;&gt;0,IF(H71&lt;D71,1,0),0)</f>
        <v>0</v>
      </c>
      <c r="J71" s="48"/>
      <c r="K71" s="87">
        <f t="shared" ref="K71:K80" si="41">IF(J71&lt;&gt;0,IF(J71&lt;2017,1,0),0)</f>
        <v>0</v>
      </c>
      <c r="L71" s="42"/>
      <c r="M71" s="42"/>
      <c r="N71" s="45"/>
      <c r="O71" s="88">
        <f t="shared" ref="O71:O80" si="42">IF(N71&lt;&gt;0,IF(N71+H71&gt;3*D71,0,IF(N71+H71&gt;D71*2.5,25,IF(N71+H71&gt;D71*2,50,IF(N71+H71&gt;D71*1.5,75,100)))),0)</f>
        <v>0</v>
      </c>
      <c r="P71" s="45"/>
      <c r="Q71" s="42"/>
      <c r="R71" s="42"/>
      <c r="S71" s="45"/>
      <c r="T71" s="45"/>
      <c r="U71" s="42"/>
      <c r="V71" s="88">
        <v>0</v>
      </c>
      <c r="W71" s="88"/>
    </row>
    <row r="72" spans="1:23" ht="39.950000000000003" customHeight="1" x14ac:dyDescent="0.25">
      <c r="A72" s="49" t="s">
        <v>1446</v>
      </c>
      <c r="B72" s="49" t="s">
        <v>80</v>
      </c>
      <c r="C72" s="50" t="s">
        <v>1447</v>
      </c>
      <c r="D72" s="32">
        <f t="shared" si="9"/>
        <v>0</v>
      </c>
      <c r="E72" s="42"/>
      <c r="F72" s="37">
        <f t="shared" si="39"/>
        <v>1</v>
      </c>
      <c r="G72" s="42"/>
      <c r="H72" s="45"/>
      <c r="I72" s="86">
        <f t="shared" si="40"/>
        <v>0</v>
      </c>
      <c r="J72" s="48"/>
      <c r="K72" s="87">
        <f t="shared" si="41"/>
        <v>0</v>
      </c>
      <c r="L72" s="42"/>
      <c r="M72" s="42"/>
      <c r="N72" s="45"/>
      <c r="O72" s="88">
        <f t="shared" si="42"/>
        <v>0</v>
      </c>
      <c r="P72" s="45"/>
      <c r="Q72" s="42"/>
      <c r="R72" s="42"/>
      <c r="S72" s="45"/>
      <c r="T72" s="45"/>
      <c r="U72" s="42"/>
      <c r="V72" s="88">
        <v>0</v>
      </c>
      <c r="W72" s="88"/>
    </row>
    <row r="73" spans="1:23" ht="39.950000000000003" customHeight="1" x14ac:dyDescent="0.25">
      <c r="A73" s="49" t="s">
        <v>1448</v>
      </c>
      <c r="B73" s="49" t="s">
        <v>80</v>
      </c>
      <c r="C73" s="50" t="s">
        <v>1449</v>
      </c>
      <c r="D73" s="32">
        <f t="shared" si="9"/>
        <v>0</v>
      </c>
      <c r="E73" s="42"/>
      <c r="F73" s="37">
        <f t="shared" si="39"/>
        <v>1</v>
      </c>
      <c r="G73" s="42"/>
      <c r="H73" s="45"/>
      <c r="I73" s="86">
        <f t="shared" si="40"/>
        <v>0</v>
      </c>
      <c r="J73" s="48"/>
      <c r="K73" s="87">
        <f t="shared" si="41"/>
        <v>0</v>
      </c>
      <c r="L73" s="42"/>
      <c r="M73" s="42"/>
      <c r="N73" s="45"/>
      <c r="O73" s="88">
        <f t="shared" si="42"/>
        <v>0</v>
      </c>
      <c r="P73" s="45"/>
      <c r="Q73" s="42"/>
      <c r="R73" s="42"/>
      <c r="S73" s="45"/>
      <c r="T73" s="45"/>
      <c r="U73" s="42"/>
      <c r="V73" s="88">
        <v>0</v>
      </c>
      <c r="W73" s="88"/>
    </row>
    <row r="74" spans="1:23" ht="39.950000000000003" customHeight="1" x14ac:dyDescent="0.25">
      <c r="A74" s="49" t="s">
        <v>1450</v>
      </c>
      <c r="B74" s="49" t="s">
        <v>56</v>
      </c>
      <c r="C74" s="50"/>
      <c r="D74" s="32">
        <f t="shared" ref="D74:D75" si="43">IF(B74="I",$F$2,IF(B74="G/2",$F$2/2,IF(B74="G/5",$F$2/5,IF(B74="G/10",$F$2/10,1))))</f>
        <v>1</v>
      </c>
      <c r="E74" s="42"/>
      <c r="F74" s="37">
        <f t="shared" si="39"/>
        <v>1</v>
      </c>
      <c r="G74" s="42"/>
      <c r="H74" s="45"/>
      <c r="I74" s="86">
        <f t="shared" si="40"/>
        <v>0</v>
      </c>
      <c r="J74" s="48"/>
      <c r="K74" s="87">
        <f t="shared" ref="K74:K75" si="44">IF(J74&lt;&gt;0,IF(J74&lt;2017,1,0),0)</f>
        <v>0</v>
      </c>
      <c r="L74" s="42"/>
      <c r="M74" s="42"/>
      <c r="N74" s="45"/>
      <c r="O74" s="88">
        <f t="shared" ref="O74:O75" si="45">IF(N74&lt;&gt;0,IF(N74+H74&gt;3*D74,0,IF(N74+H74&gt;D74*2.5,25,IF(N74+H74&gt;D74*2,50,IF(N74+H74&gt;D74*1.5,75,100)))),0)</f>
        <v>0</v>
      </c>
      <c r="P74" s="45"/>
      <c r="Q74" s="42"/>
      <c r="R74" s="42"/>
      <c r="S74" s="45"/>
      <c r="T74" s="45"/>
      <c r="U74" s="42"/>
      <c r="V74" s="88">
        <v>0</v>
      </c>
      <c r="W74" s="88"/>
    </row>
    <row r="75" spans="1:23" ht="39.950000000000003" customHeight="1" x14ac:dyDescent="0.25">
      <c r="A75" s="49" t="s">
        <v>1451</v>
      </c>
      <c r="B75" s="49" t="s">
        <v>80</v>
      </c>
      <c r="C75" s="50"/>
      <c r="D75" s="32">
        <f t="shared" si="43"/>
        <v>0</v>
      </c>
      <c r="E75" s="42"/>
      <c r="F75" s="37">
        <f t="shared" si="39"/>
        <v>1</v>
      </c>
      <c r="G75" s="42"/>
      <c r="H75" s="45"/>
      <c r="I75" s="86">
        <f t="shared" si="40"/>
        <v>0</v>
      </c>
      <c r="J75" s="48"/>
      <c r="K75" s="87">
        <f t="shared" si="44"/>
        <v>0</v>
      </c>
      <c r="L75" s="42"/>
      <c r="M75" s="42"/>
      <c r="N75" s="45"/>
      <c r="O75" s="88">
        <f t="shared" si="45"/>
        <v>0</v>
      </c>
      <c r="P75" s="45"/>
      <c r="Q75" s="42"/>
      <c r="R75" s="42"/>
      <c r="S75" s="45"/>
      <c r="T75" s="45"/>
      <c r="U75" s="42"/>
      <c r="V75" s="88">
        <v>0</v>
      </c>
      <c r="W75" s="88"/>
    </row>
    <row r="76" spans="1:23" ht="39.950000000000003" customHeight="1" x14ac:dyDescent="0.25">
      <c r="A76" s="49" t="s">
        <v>1452</v>
      </c>
      <c r="B76" s="49" t="s">
        <v>80</v>
      </c>
      <c r="C76" s="50"/>
      <c r="D76" s="32">
        <f t="shared" ref="D76:D77" si="46">IF(B76="I",$F$2,IF(B76="G/2",$F$2/2,IF(B76="G/5",$F$2/5,IF(B76="G/10",$F$2/10,1))))</f>
        <v>0</v>
      </c>
      <c r="E76" s="42"/>
      <c r="F76" s="37">
        <f t="shared" si="39"/>
        <v>1</v>
      </c>
      <c r="G76" s="42"/>
      <c r="H76" s="45"/>
      <c r="I76" s="86">
        <f t="shared" si="40"/>
        <v>0</v>
      </c>
      <c r="J76" s="48"/>
      <c r="K76" s="87">
        <f t="shared" ref="K76:K77" si="47">IF(J76&lt;&gt;0,IF(J76&lt;2017,1,0),0)</f>
        <v>0</v>
      </c>
      <c r="L76" s="42"/>
      <c r="M76" s="42"/>
      <c r="N76" s="45"/>
      <c r="O76" s="88">
        <f t="shared" ref="O76:O77" si="48">IF(N76&lt;&gt;0,IF(N76+H76&gt;3*D76,0,IF(N76+H76&gt;D76*2.5,25,IF(N76+H76&gt;D76*2,50,IF(N76+H76&gt;D76*1.5,75,100)))),0)</f>
        <v>0</v>
      </c>
      <c r="P76" s="45"/>
      <c r="Q76" s="42"/>
      <c r="R76" s="42"/>
      <c r="S76" s="45"/>
      <c r="T76" s="45"/>
      <c r="U76" s="42"/>
      <c r="V76" s="88">
        <v>0</v>
      </c>
      <c r="W76" s="88"/>
    </row>
    <row r="77" spans="1:23" ht="39.950000000000003" customHeight="1" x14ac:dyDescent="0.25">
      <c r="A77" s="49" t="s">
        <v>1453</v>
      </c>
      <c r="B77" s="49" t="s">
        <v>80</v>
      </c>
      <c r="C77" s="50"/>
      <c r="D77" s="32">
        <f t="shared" si="46"/>
        <v>0</v>
      </c>
      <c r="E77" s="42"/>
      <c r="F77" s="37">
        <f t="shared" si="39"/>
        <v>1</v>
      </c>
      <c r="G77" s="42"/>
      <c r="H77" s="45"/>
      <c r="I77" s="86">
        <f t="shared" si="40"/>
        <v>0</v>
      </c>
      <c r="J77" s="48"/>
      <c r="K77" s="87">
        <f t="shared" si="47"/>
        <v>0</v>
      </c>
      <c r="L77" s="42"/>
      <c r="M77" s="42"/>
      <c r="N77" s="45"/>
      <c r="O77" s="88">
        <f t="shared" si="48"/>
        <v>0</v>
      </c>
      <c r="P77" s="45"/>
      <c r="Q77" s="42"/>
      <c r="R77" s="42"/>
      <c r="S77" s="45"/>
      <c r="T77" s="45"/>
      <c r="U77" s="42"/>
      <c r="V77" s="88">
        <v>0</v>
      </c>
      <c r="W77" s="88"/>
    </row>
    <row r="78" spans="1:23" ht="39.950000000000003" customHeight="1" x14ac:dyDescent="0.25">
      <c r="A78" s="49" t="s">
        <v>1454</v>
      </c>
      <c r="B78" s="49" t="s">
        <v>80</v>
      </c>
      <c r="C78" s="50"/>
      <c r="D78" s="32">
        <f t="shared" si="9"/>
        <v>0</v>
      </c>
      <c r="E78" s="42"/>
      <c r="F78" s="37">
        <f t="shared" si="39"/>
        <v>1</v>
      </c>
      <c r="G78" s="42"/>
      <c r="H78" s="45"/>
      <c r="I78" s="86">
        <f t="shared" si="40"/>
        <v>0</v>
      </c>
      <c r="J78" s="48"/>
      <c r="K78" s="87">
        <f t="shared" si="41"/>
        <v>0</v>
      </c>
      <c r="L78" s="42"/>
      <c r="M78" s="42"/>
      <c r="N78" s="45"/>
      <c r="O78" s="88">
        <f t="shared" si="42"/>
        <v>0</v>
      </c>
      <c r="P78" s="45"/>
      <c r="Q78" s="42"/>
      <c r="R78" s="42"/>
      <c r="S78" s="45"/>
      <c r="T78" s="45"/>
      <c r="U78" s="42"/>
      <c r="V78" s="88">
        <v>0</v>
      </c>
      <c r="W78" s="88"/>
    </row>
    <row r="79" spans="1:23" ht="39.950000000000003" customHeight="1" x14ac:dyDescent="0.25">
      <c r="A79" s="49" t="s">
        <v>1455</v>
      </c>
      <c r="B79" s="49" t="s">
        <v>80</v>
      </c>
      <c r="C79" s="50"/>
      <c r="D79" s="32">
        <f t="shared" si="9"/>
        <v>0</v>
      </c>
      <c r="E79" s="42"/>
      <c r="F79" s="37">
        <f t="shared" si="39"/>
        <v>1</v>
      </c>
      <c r="G79" s="42"/>
      <c r="H79" s="45"/>
      <c r="I79" s="86">
        <f t="shared" si="40"/>
        <v>0</v>
      </c>
      <c r="J79" s="48"/>
      <c r="K79" s="87">
        <f t="shared" si="41"/>
        <v>0</v>
      </c>
      <c r="L79" s="42"/>
      <c r="M79" s="42"/>
      <c r="N79" s="45"/>
      <c r="O79" s="88">
        <f t="shared" si="42"/>
        <v>0</v>
      </c>
      <c r="P79" s="45"/>
      <c r="Q79" s="42"/>
      <c r="R79" s="42"/>
      <c r="S79" s="45"/>
      <c r="T79" s="45"/>
      <c r="U79" s="42"/>
      <c r="V79" s="88">
        <v>0</v>
      </c>
      <c r="W79" s="88"/>
    </row>
    <row r="80" spans="1:23" ht="39.950000000000003" customHeight="1" x14ac:dyDescent="0.25">
      <c r="A80" s="49" t="s">
        <v>1456</v>
      </c>
      <c r="B80" s="49" t="s">
        <v>80</v>
      </c>
      <c r="C80" s="50"/>
      <c r="D80" s="32">
        <f t="shared" si="9"/>
        <v>0</v>
      </c>
      <c r="E80" s="42"/>
      <c r="F80" s="37">
        <f t="shared" si="39"/>
        <v>1</v>
      </c>
      <c r="G80" s="42"/>
      <c r="H80" s="45"/>
      <c r="I80" s="86">
        <f t="shared" si="40"/>
        <v>0</v>
      </c>
      <c r="J80" s="48"/>
      <c r="K80" s="87">
        <f t="shared" si="41"/>
        <v>0</v>
      </c>
      <c r="L80" s="42"/>
      <c r="M80" s="42"/>
      <c r="N80" s="45"/>
      <c r="O80" s="88">
        <f t="shared" si="42"/>
        <v>0</v>
      </c>
      <c r="P80" s="45"/>
      <c r="Q80" s="42"/>
      <c r="R80" s="42"/>
      <c r="S80" s="45"/>
      <c r="T80" s="45"/>
      <c r="U80" s="42"/>
      <c r="V80" s="88">
        <v>0</v>
      </c>
      <c r="W80" s="88"/>
    </row>
    <row r="81" spans="1:23" ht="39.950000000000003" customHeight="1" x14ac:dyDescent="0.25">
      <c r="A81" s="23" t="s">
        <v>64</v>
      </c>
      <c r="B81" s="23" t="s">
        <v>53</v>
      </c>
      <c r="C81" s="23" t="s">
        <v>54</v>
      </c>
      <c r="D81" s="36">
        <v>15</v>
      </c>
      <c r="E81" s="41"/>
      <c r="F81" s="28">
        <f>(AVERAGE(F82:F82)*$D$81)</f>
        <v>15</v>
      </c>
      <c r="G81" s="41"/>
      <c r="H81" s="44"/>
      <c r="I81" s="28">
        <f>(AVERAGE(I82:I82)*$D$81)</f>
        <v>0</v>
      </c>
      <c r="J81" s="47"/>
      <c r="K81" s="28">
        <f>(AVERAGE(K82:K82)*$D$81)</f>
        <v>0</v>
      </c>
      <c r="L81" s="41"/>
      <c r="M81" s="41"/>
      <c r="N81" s="44"/>
      <c r="O81" s="28">
        <f>AVERAGE(O82:O82)</f>
        <v>0</v>
      </c>
      <c r="P81" s="44"/>
      <c r="Q81" s="41"/>
      <c r="R81" s="41"/>
      <c r="S81" s="44"/>
      <c r="T81" s="44"/>
      <c r="U81" s="41"/>
      <c r="V81" s="28">
        <f>AVERAGE(V82:V82)</f>
        <v>0</v>
      </c>
      <c r="W81" s="28"/>
    </row>
    <row r="82" spans="1:23" ht="39.950000000000003" customHeight="1" x14ac:dyDescent="0.25">
      <c r="A82" s="49" t="s">
        <v>1457</v>
      </c>
      <c r="B82" s="49" t="s">
        <v>56</v>
      </c>
      <c r="C82" s="50"/>
      <c r="D82" s="32">
        <f t="shared" si="9"/>
        <v>1</v>
      </c>
      <c r="E82" s="42"/>
      <c r="F82" s="37">
        <f>IF(H82&lt;&gt;0,0,1)</f>
        <v>1</v>
      </c>
      <c r="G82" s="42"/>
      <c r="H82" s="45"/>
      <c r="I82" s="86">
        <f>IF(H82&lt;&gt;0,IF(H82&lt;D82,1,0),0)</f>
        <v>0</v>
      </c>
      <c r="J82" s="48"/>
      <c r="K82" s="87">
        <f t="shared" ref="K82" si="49">IF(J82&lt;&gt;0,IF(J82&lt;2017,1,0),0)</f>
        <v>0</v>
      </c>
      <c r="L82" s="42"/>
      <c r="M82" s="42"/>
      <c r="N82" s="45"/>
      <c r="O82" s="88">
        <f t="shared" ref="O82" si="50">IF(N82&lt;&gt;0,IF(N82+H82&gt;3*D82,0,IF(N82+H82&gt;D82*2.5,25,IF(N82+H82&gt;D82*2,50,IF(N82+H82&gt;D82*1.5,75,100)))),0)</f>
        <v>0</v>
      </c>
      <c r="P82" s="45"/>
      <c r="Q82" s="42"/>
      <c r="R82" s="42"/>
      <c r="S82" s="45"/>
      <c r="T82" s="45"/>
      <c r="U82" s="42"/>
      <c r="V82" s="88">
        <v>0</v>
      </c>
      <c r="W82" s="88"/>
    </row>
    <row r="83" spans="1:23" x14ac:dyDescent="0.25">
      <c r="E83" s="93"/>
      <c r="G83" s="93"/>
      <c r="H83" s="94"/>
      <c r="J83" s="95"/>
      <c r="L83" s="93"/>
      <c r="M83" s="93"/>
      <c r="N83" s="94"/>
      <c r="P83" s="94"/>
      <c r="Q83" s="93"/>
      <c r="R83" s="93"/>
      <c r="S83" s="94"/>
      <c r="T83" s="94"/>
      <c r="U83" s="93"/>
    </row>
  </sheetData>
  <sheetProtection algorithmName="SHA-512" hashValue="JM5dvUa+poT5fIQxOGV26ybu8yGjpwg18k+Rfu9ZqcifcFN6/+AHxQ9a9OfihDFbWVi6QGJ1t8JT6iEw2hoQBg==" saltValue="hdvZV+wsftuqCzC/TRF6vA=="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F07E438-92D6-4666-9CFD-8D77BD0517BF}">
          <x14:formula1>
            <xm:f>lista!$A$2:$A$6</xm:f>
          </x14:formula1>
          <xm:sqref>V82 V28:V40 V42:V69 V11:V26 V71:V80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93C1-E7A1-4BC2-97B3-1DE0A4756F04}">
  <dimension ref="A1:W21"/>
  <sheetViews>
    <sheetView showGridLines="0" zoomScaleNormal="100" zoomScaleSheetLayoutView="100" workbookViewId="0">
      <pane ySplit="8" topLeftCell="A9" activePane="bottomLeft" state="frozen"/>
      <selection pane="bottomLeft" activeCell="E11" sqref="E11:E20"/>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1458</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SUM(P9:P20)</f>
        <v>0</v>
      </c>
      <c r="S6" s="75"/>
      <c r="T6" s="78">
        <f>SUM(T9:T20)</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1458</v>
      </c>
      <c r="B9" s="133"/>
      <c r="C9" s="133"/>
      <c r="D9" s="39">
        <f>+D10+D13+D18</f>
        <v>100</v>
      </c>
      <c r="E9" s="40"/>
      <c r="F9" s="27">
        <f>+F10+F13+F18</f>
        <v>100</v>
      </c>
      <c r="G9" s="40"/>
      <c r="H9" s="43"/>
      <c r="I9" s="27">
        <f>+I10+I13+I18</f>
        <v>0</v>
      </c>
      <c r="J9" s="46"/>
      <c r="K9" s="27">
        <f>+K10+K13+K18</f>
        <v>0</v>
      </c>
      <c r="L9" s="40"/>
      <c r="M9" s="40"/>
      <c r="N9" s="43"/>
      <c r="O9" s="27">
        <f>AVERAGE(O10,O13,O18)</f>
        <v>0</v>
      </c>
      <c r="P9" s="43"/>
      <c r="Q9" s="40"/>
      <c r="R9" s="40"/>
      <c r="S9" s="43"/>
      <c r="T9" s="43"/>
      <c r="U9" s="40"/>
      <c r="V9" s="27">
        <f>AVERAGE(V10,V13,V18)</f>
        <v>0</v>
      </c>
      <c r="W9" s="27"/>
    </row>
    <row r="10" spans="1:23" ht="39.950000000000003" customHeight="1" x14ac:dyDescent="0.25">
      <c r="A10" s="23" t="s">
        <v>52</v>
      </c>
      <c r="B10" s="23" t="s">
        <v>53</v>
      </c>
      <c r="C10" s="23" t="s">
        <v>54</v>
      </c>
      <c r="D10" s="36">
        <f>4000/65</f>
        <v>61.53846153846154</v>
      </c>
      <c r="E10" s="41"/>
      <c r="F10" s="28">
        <f>(AVERAGE(F11:F12)*$D$10)</f>
        <v>61.53846153846154</v>
      </c>
      <c r="G10" s="41"/>
      <c r="H10" s="44"/>
      <c r="I10" s="28">
        <f>(AVERAGE(I11:I12)*$D$10)</f>
        <v>0</v>
      </c>
      <c r="J10" s="47"/>
      <c r="K10" s="28">
        <f>(AVERAGE(K11:K12)*$D$10)</f>
        <v>0</v>
      </c>
      <c r="L10" s="41"/>
      <c r="M10" s="41"/>
      <c r="N10" s="44"/>
      <c r="O10" s="28">
        <f>AVERAGE(O11:O12)</f>
        <v>0</v>
      </c>
      <c r="P10" s="44"/>
      <c r="Q10" s="41"/>
      <c r="R10" s="41"/>
      <c r="S10" s="44"/>
      <c r="T10" s="44"/>
      <c r="U10" s="41"/>
      <c r="V10" s="28">
        <f>AVERAGE(V11:V12)</f>
        <v>0</v>
      </c>
      <c r="W10" s="28"/>
    </row>
    <row r="11" spans="1:23" ht="39.950000000000003" customHeight="1" x14ac:dyDescent="0.25">
      <c r="A11" s="49" t="s">
        <v>1459</v>
      </c>
      <c r="B11" s="49" t="s">
        <v>128</v>
      </c>
      <c r="C11" s="49" t="s">
        <v>1460</v>
      </c>
      <c r="D11" s="32">
        <f>IF(B11="I",$F$2,IF(B11="G/2",$F$2/2,IF(B11="G/5",$F$2/5,IF(B11="G/10",$F$2/10,1))))</f>
        <v>0</v>
      </c>
      <c r="E11" s="42"/>
      <c r="F11" s="37">
        <f t="shared" ref="F11:F12" si="0">IF(H11&lt;&gt;0,0,1)</f>
        <v>1</v>
      </c>
      <c r="G11" s="42"/>
      <c r="H11" s="45"/>
      <c r="I11" s="86">
        <f t="shared" ref="I11:I12" si="1">IF(H11&lt;&gt;0,IF(H11&lt;D11,1,0),0)</f>
        <v>0</v>
      </c>
      <c r="J11" s="48"/>
      <c r="K11" s="87">
        <f t="shared" ref="K11:K12"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1461</v>
      </c>
      <c r="B12" s="49" t="s">
        <v>80</v>
      </c>
      <c r="C12" s="49" t="s">
        <v>1462</v>
      </c>
      <c r="D12" s="32">
        <f t="shared" ref="D12:D20" si="3">IF(B12="I",$F$2,IF(B12="G/2",$F$2/2,IF(B12="G/5",$F$2/5,IF(B12="G/10",$F$2/10,1))))</f>
        <v>0</v>
      </c>
      <c r="E12" s="42"/>
      <c r="F12" s="37">
        <f t="shared" si="0"/>
        <v>1</v>
      </c>
      <c r="G12" s="42"/>
      <c r="H12" s="45"/>
      <c r="I12" s="86">
        <f t="shared" si="1"/>
        <v>0</v>
      </c>
      <c r="J12" s="48"/>
      <c r="K12" s="87">
        <f t="shared" si="2"/>
        <v>0</v>
      </c>
      <c r="L12" s="42"/>
      <c r="M12" s="42"/>
      <c r="N12" s="45"/>
      <c r="O12" s="88">
        <f t="shared" ref="O12" si="4">IF(N12&lt;&gt;0,IF(N12+H12&gt;3*D12,0,IF(N12+H12&gt;D12*2.5,25,IF(N12+H12&gt;D12*2,50,IF(N12+H12&gt;D12*1.5,75,100)))),0)</f>
        <v>0</v>
      </c>
      <c r="P12" s="45"/>
      <c r="Q12" s="42"/>
      <c r="R12" s="42"/>
      <c r="S12" s="45"/>
      <c r="T12" s="45"/>
      <c r="U12" s="42"/>
      <c r="V12" s="88">
        <v>0</v>
      </c>
      <c r="W12" s="88"/>
    </row>
    <row r="13" spans="1:23" ht="39.950000000000003" customHeight="1" x14ac:dyDescent="0.25">
      <c r="A13" s="23" t="s">
        <v>430</v>
      </c>
      <c r="B13" s="23" t="s">
        <v>53</v>
      </c>
      <c r="C13" s="23" t="s">
        <v>54</v>
      </c>
      <c r="D13" s="36">
        <f>1000/65</f>
        <v>15.384615384615385</v>
      </c>
      <c r="E13" s="41"/>
      <c r="F13" s="28">
        <f>(AVERAGE(F14:F17)*$D$13)</f>
        <v>15.384615384615385</v>
      </c>
      <c r="G13" s="41"/>
      <c r="H13" s="44"/>
      <c r="I13" s="28">
        <f>(AVERAGE(I14:I17)*$D$13)</f>
        <v>0</v>
      </c>
      <c r="J13" s="47"/>
      <c r="K13" s="28">
        <f>(AVERAGE(K14:K17)*$D$13)</f>
        <v>0</v>
      </c>
      <c r="L13" s="41"/>
      <c r="M13" s="41"/>
      <c r="N13" s="44"/>
      <c r="O13" s="28">
        <f>AVERAGE(O14:O17)</f>
        <v>0</v>
      </c>
      <c r="P13" s="44"/>
      <c r="Q13" s="41"/>
      <c r="R13" s="41"/>
      <c r="S13" s="44"/>
      <c r="T13" s="44"/>
      <c r="U13" s="41"/>
      <c r="V13" s="28">
        <f>AVERAGE(V14:V17)</f>
        <v>0</v>
      </c>
      <c r="W13" s="28"/>
    </row>
    <row r="14" spans="1:23" ht="39.950000000000003" customHeight="1" x14ac:dyDescent="0.25">
      <c r="A14" s="49" t="s">
        <v>1463</v>
      </c>
      <c r="B14" s="49" t="s">
        <v>80</v>
      </c>
      <c r="C14" s="49" t="s">
        <v>1464</v>
      </c>
      <c r="D14" s="32">
        <f t="shared" si="3"/>
        <v>0</v>
      </c>
      <c r="E14" s="42"/>
      <c r="F14" s="37">
        <f t="shared" ref="F14:F17" si="5">IF(H14&lt;&gt;0,0,1)</f>
        <v>1</v>
      </c>
      <c r="G14" s="42"/>
      <c r="H14" s="45"/>
      <c r="I14" s="86">
        <f t="shared" ref="I14:I17" si="6">IF(H14&lt;&gt;0,IF(H14&lt;D14,1,0),0)</f>
        <v>0</v>
      </c>
      <c r="J14" s="48"/>
      <c r="K14" s="87">
        <f t="shared" ref="K14:K17" si="7">IF(J14&lt;&gt;0,IF(J14&lt;2017,1,0),0)</f>
        <v>0</v>
      </c>
      <c r="L14" s="42"/>
      <c r="M14" s="42"/>
      <c r="N14" s="45"/>
      <c r="O14" s="88">
        <f t="shared" ref="O14" si="8">IF(N14&lt;&gt;0,IF(N14+H14&gt;3*D14,0,IF(N14+H14&gt;D14*2.5,25,IF(N14+H14&gt;D14*2,50,IF(N14+H14&gt;D14*1.5,75,100)))),0)</f>
        <v>0</v>
      </c>
      <c r="P14" s="45"/>
      <c r="Q14" s="42"/>
      <c r="R14" s="42"/>
      <c r="S14" s="45"/>
      <c r="T14" s="45"/>
      <c r="U14" s="42"/>
      <c r="V14" s="88">
        <v>0</v>
      </c>
      <c r="W14" s="88"/>
    </row>
    <row r="15" spans="1:23" ht="39.950000000000003" customHeight="1" x14ac:dyDescent="0.25">
      <c r="A15" s="49" t="s">
        <v>1465</v>
      </c>
      <c r="B15" s="49" t="s">
        <v>58</v>
      </c>
      <c r="C15" s="49" t="s">
        <v>1466</v>
      </c>
      <c r="D15" s="32">
        <f t="shared" si="3"/>
        <v>0</v>
      </c>
      <c r="E15" s="42"/>
      <c r="F15" s="37">
        <f t="shared" si="5"/>
        <v>1</v>
      </c>
      <c r="G15" s="42"/>
      <c r="H15" s="45"/>
      <c r="I15" s="86">
        <f t="shared" si="6"/>
        <v>0</v>
      </c>
      <c r="J15" s="48"/>
      <c r="K15" s="87">
        <f t="shared" si="7"/>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1467</v>
      </c>
      <c r="B16" s="49" t="s">
        <v>80</v>
      </c>
      <c r="C16" s="49"/>
      <c r="D16" s="32">
        <f t="shared" si="3"/>
        <v>0</v>
      </c>
      <c r="E16" s="42"/>
      <c r="F16" s="37">
        <f t="shared" si="5"/>
        <v>1</v>
      </c>
      <c r="G16" s="42"/>
      <c r="H16" s="45"/>
      <c r="I16" s="86">
        <f t="shared" si="6"/>
        <v>0</v>
      </c>
      <c r="J16" s="48"/>
      <c r="K16" s="87">
        <f t="shared" si="7"/>
        <v>0</v>
      </c>
      <c r="L16" s="42"/>
      <c r="M16" s="42"/>
      <c r="N16" s="45"/>
      <c r="O16" s="88">
        <f t="shared" ref="O16:O17" si="9">IF(N16&lt;&gt;0,IF(N16+H16&gt;3*D16,0,IF(N16+H16&gt;D16*2.5,25,IF(N16+H16&gt;D16*2,50,IF(N16+H16&gt;D16*1.5,75,100)))),0)</f>
        <v>0</v>
      </c>
      <c r="P16" s="45"/>
      <c r="Q16" s="42"/>
      <c r="R16" s="42"/>
      <c r="S16" s="45"/>
      <c r="T16" s="45"/>
      <c r="U16" s="42"/>
      <c r="V16" s="88">
        <v>0</v>
      </c>
      <c r="W16" s="88"/>
    </row>
    <row r="17" spans="1:23" ht="39.950000000000003" customHeight="1" x14ac:dyDescent="0.25">
      <c r="A17" s="49" t="s">
        <v>1468</v>
      </c>
      <c r="B17" s="49" t="s">
        <v>56</v>
      </c>
      <c r="C17" s="49" t="s">
        <v>1469</v>
      </c>
      <c r="D17" s="32">
        <f t="shared" si="3"/>
        <v>1</v>
      </c>
      <c r="E17" s="42"/>
      <c r="F17" s="37">
        <f t="shared" si="5"/>
        <v>1</v>
      </c>
      <c r="G17" s="42"/>
      <c r="H17" s="45"/>
      <c r="I17" s="86">
        <f t="shared" si="6"/>
        <v>0</v>
      </c>
      <c r="J17" s="48"/>
      <c r="K17" s="87">
        <f t="shared" si="7"/>
        <v>0</v>
      </c>
      <c r="L17" s="42"/>
      <c r="M17" s="42"/>
      <c r="N17" s="45"/>
      <c r="O17" s="88">
        <f t="shared" si="9"/>
        <v>0</v>
      </c>
      <c r="P17" s="45"/>
      <c r="Q17" s="42"/>
      <c r="R17" s="42"/>
      <c r="S17" s="45"/>
      <c r="T17" s="45"/>
      <c r="U17" s="42"/>
      <c r="V17" s="88">
        <v>0</v>
      </c>
      <c r="W17" s="88"/>
    </row>
    <row r="18" spans="1:23" ht="39.950000000000003" customHeight="1" x14ac:dyDescent="0.25">
      <c r="A18" s="23" t="s">
        <v>64</v>
      </c>
      <c r="B18" s="23" t="s">
        <v>53</v>
      </c>
      <c r="C18" s="23" t="s">
        <v>54</v>
      </c>
      <c r="D18" s="36">
        <f>1500/65</f>
        <v>23.076923076923077</v>
      </c>
      <c r="E18" s="41"/>
      <c r="F18" s="28">
        <f>(AVERAGE(F19:F20)*$D$18)</f>
        <v>23.076923076923077</v>
      </c>
      <c r="G18" s="41"/>
      <c r="H18" s="44"/>
      <c r="I18" s="28">
        <f>(AVERAGE(I19:I20)*$D$18)</f>
        <v>0</v>
      </c>
      <c r="J18" s="47"/>
      <c r="K18" s="28">
        <f>(AVERAGE(K19:K20)*$D$18)</f>
        <v>0</v>
      </c>
      <c r="L18" s="41"/>
      <c r="M18" s="41"/>
      <c r="N18" s="44"/>
      <c r="O18" s="28">
        <f>AVERAGE(O19:O20)</f>
        <v>0</v>
      </c>
      <c r="P18" s="44"/>
      <c r="Q18" s="41"/>
      <c r="R18" s="41"/>
      <c r="S18" s="44"/>
      <c r="T18" s="44"/>
      <c r="U18" s="41"/>
      <c r="V18" s="28">
        <f>AVERAGE(V19:V20)</f>
        <v>0</v>
      </c>
      <c r="W18" s="28"/>
    </row>
    <row r="19" spans="1:23" ht="39.950000000000003" customHeight="1" x14ac:dyDescent="0.25">
      <c r="A19" s="49" t="s">
        <v>1470</v>
      </c>
      <c r="B19" s="49" t="s">
        <v>56</v>
      </c>
      <c r="C19" s="50"/>
      <c r="D19" s="32">
        <f t="shared" si="3"/>
        <v>1</v>
      </c>
      <c r="E19" s="42"/>
      <c r="F19" s="37">
        <f>IF(H19&lt;&gt;0,0,1)</f>
        <v>1</v>
      </c>
      <c r="G19" s="42"/>
      <c r="H19" s="45"/>
      <c r="I19" s="86">
        <f>IF(H19&lt;&gt;0,IF(H19&lt;D19,1,0),0)</f>
        <v>0</v>
      </c>
      <c r="J19" s="48"/>
      <c r="K19" s="87">
        <f t="shared" ref="K19:K20" si="10">IF(J19&lt;&gt;0,IF(J19&lt;2017,1,0),0)</f>
        <v>0</v>
      </c>
      <c r="L19" s="42"/>
      <c r="M19" s="42"/>
      <c r="N19" s="45"/>
      <c r="O19" s="88">
        <f t="shared" ref="O19:O20" si="11">IF(N19&lt;&gt;0,IF(N19+H19&gt;3*D19,0,IF(N19+H19&gt;D19*2.5,25,IF(N19+H19&gt;D19*2,50,IF(N19+H19&gt;D19*1.5,75,100)))),0)</f>
        <v>0</v>
      </c>
      <c r="P19" s="45"/>
      <c r="Q19" s="42"/>
      <c r="R19" s="42"/>
      <c r="S19" s="45"/>
      <c r="T19" s="45"/>
      <c r="U19" s="42"/>
      <c r="V19" s="88">
        <v>0</v>
      </c>
      <c r="W19" s="88"/>
    </row>
    <row r="20" spans="1:23" ht="39.950000000000003" customHeight="1" x14ac:dyDescent="0.25">
      <c r="A20" s="49" t="s">
        <v>1471</v>
      </c>
      <c r="B20" s="49" t="s">
        <v>56</v>
      </c>
      <c r="C20" s="50"/>
      <c r="D20" s="32">
        <f t="shared" si="3"/>
        <v>1</v>
      </c>
      <c r="E20" s="42"/>
      <c r="F20" s="37">
        <f>IF(H20&lt;&gt;0,0,1)</f>
        <v>1</v>
      </c>
      <c r="G20" s="42"/>
      <c r="H20" s="45"/>
      <c r="I20" s="86">
        <f>IF(H20&lt;&gt;0,IF(H20&lt;D20,1,0),0)</f>
        <v>0</v>
      </c>
      <c r="J20" s="48"/>
      <c r="K20" s="87">
        <f t="shared" si="10"/>
        <v>0</v>
      </c>
      <c r="L20" s="42"/>
      <c r="M20" s="42"/>
      <c r="N20" s="45"/>
      <c r="O20" s="88">
        <f t="shared" si="11"/>
        <v>0</v>
      </c>
      <c r="P20" s="45"/>
      <c r="Q20" s="42"/>
      <c r="R20" s="42"/>
      <c r="S20" s="45"/>
      <c r="T20" s="45"/>
      <c r="U20" s="42"/>
      <c r="V20" s="88">
        <v>0</v>
      </c>
      <c r="W20" s="88"/>
    </row>
    <row r="21" spans="1:23" x14ac:dyDescent="0.25">
      <c r="E21" s="93"/>
      <c r="G21" s="93"/>
      <c r="H21" s="94"/>
      <c r="J21" s="95"/>
      <c r="L21" s="93"/>
      <c r="M21" s="93"/>
      <c r="N21" s="94"/>
      <c r="P21" s="94"/>
      <c r="Q21" s="93"/>
      <c r="R21" s="93"/>
      <c r="S21" s="94"/>
      <c r="T21" s="94"/>
      <c r="U21" s="93"/>
    </row>
  </sheetData>
  <sheetProtection algorithmName="SHA-512" hashValue="3P5clJ9DvwDAR8+FQDueSyCPsnErayd0509uZzA4xJYfw7ayaturEnHbVrHodhhhI1cwIbsGFVLua9xCS677qg==" saltValue="+gR6aQwpgxL9nTSSTF4M8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8942897-7D97-4E48-8C42-9A9BACB81DE4}">
          <x14:formula1>
            <xm:f>lista!$A$2:$A$6</xm:f>
          </x14:formula1>
          <xm:sqref>V11:V12 V14:V17 V19:V20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4FCD-CC9B-405B-987C-EDE6268DD68E}">
  <dimension ref="A1:W63"/>
  <sheetViews>
    <sheetView showGridLines="0" zoomScaleNormal="100" zoomScaleSheetLayoutView="100" workbookViewId="0">
      <pane ySplit="8" topLeftCell="A9" activePane="bottomLeft" state="frozen"/>
      <selection pane="bottomLeft" activeCell="E11" sqref="E11:E62"/>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1472</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SUM(P9:P62)</f>
        <v>0</v>
      </c>
      <c r="S6" s="75"/>
      <c r="T6" s="78">
        <f>SUM(T9:T62)</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1473</v>
      </c>
      <c r="B9" s="133"/>
      <c r="C9" s="133"/>
      <c r="D9" s="39">
        <f>+D10+D18+D35+D60</f>
        <v>100</v>
      </c>
      <c r="E9" s="40"/>
      <c r="F9" s="27">
        <f>+F10+F18+F35+F60</f>
        <v>100</v>
      </c>
      <c r="G9" s="40"/>
      <c r="H9" s="43"/>
      <c r="I9" s="27">
        <f>+I10+I18+I35+I60</f>
        <v>0</v>
      </c>
      <c r="J9" s="46"/>
      <c r="K9" s="27">
        <f>+K10+K18+K35+K60</f>
        <v>0</v>
      </c>
      <c r="L9" s="40"/>
      <c r="M9" s="40"/>
      <c r="N9" s="43"/>
      <c r="O9" s="27">
        <f>AVERAGE(O10,O18,O35,O60)</f>
        <v>0</v>
      </c>
      <c r="P9" s="43"/>
      <c r="Q9" s="40"/>
      <c r="R9" s="40"/>
      <c r="S9" s="43"/>
      <c r="T9" s="43"/>
      <c r="U9" s="40"/>
      <c r="V9" s="27">
        <f>AVERAGE(V10,V18,V35,V60)</f>
        <v>0</v>
      </c>
      <c r="W9" s="27"/>
    </row>
    <row r="10" spans="1:23" ht="39.950000000000003" customHeight="1" x14ac:dyDescent="0.25">
      <c r="A10" s="23" t="s">
        <v>52</v>
      </c>
      <c r="B10" s="23" t="s">
        <v>53</v>
      </c>
      <c r="C10" s="23" t="s">
        <v>54</v>
      </c>
      <c r="D10" s="36">
        <f>4000/80</f>
        <v>50</v>
      </c>
      <c r="E10" s="41"/>
      <c r="F10" s="28">
        <f>(AVERAGE(F11:F17)*$D$10)</f>
        <v>50</v>
      </c>
      <c r="G10" s="41"/>
      <c r="H10" s="44"/>
      <c r="I10" s="28">
        <f>(AVERAGE(I11:I17)*$D$10)</f>
        <v>0</v>
      </c>
      <c r="J10" s="47"/>
      <c r="K10" s="28">
        <f>(AVERAGE(K11:K17)*$D$10)</f>
        <v>0</v>
      </c>
      <c r="L10" s="41"/>
      <c r="M10" s="41"/>
      <c r="N10" s="44"/>
      <c r="O10" s="28">
        <f>AVERAGE(O11:O17)</f>
        <v>0</v>
      </c>
      <c r="P10" s="44"/>
      <c r="Q10" s="41"/>
      <c r="R10" s="41"/>
      <c r="S10" s="44"/>
      <c r="T10" s="44"/>
      <c r="U10" s="41"/>
      <c r="V10" s="28">
        <f>AVERAGE(V11:V17)</f>
        <v>0</v>
      </c>
      <c r="W10" s="28"/>
    </row>
    <row r="11" spans="1:23" ht="39.950000000000003" customHeight="1" x14ac:dyDescent="0.25">
      <c r="A11" s="49" t="s">
        <v>1474</v>
      </c>
      <c r="B11" s="49" t="s">
        <v>56</v>
      </c>
      <c r="C11" s="49"/>
      <c r="D11" s="32">
        <f>IF(B11="I",$F$2,IF(B11="G/2",$F$2/2,IF(B11="G/5",$F$2/5,IF(B11="G/10",$F$2/10,1))))</f>
        <v>1</v>
      </c>
      <c r="E11" s="42"/>
      <c r="F11" s="37">
        <f t="shared" ref="F11:F17" si="0">IF(H11&lt;&gt;0,0,1)</f>
        <v>1</v>
      </c>
      <c r="G11" s="42"/>
      <c r="H11" s="45"/>
      <c r="I11" s="86">
        <f t="shared" ref="I11:I17" si="1">IF(H11&lt;&gt;0,IF(H11&lt;D11,1,0),0)</f>
        <v>0</v>
      </c>
      <c r="J11" s="48"/>
      <c r="K11" s="87">
        <f t="shared" ref="K11:K17"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1475</v>
      </c>
      <c r="B12" s="49" t="s">
        <v>56</v>
      </c>
      <c r="C12" s="49" t="s">
        <v>1476</v>
      </c>
      <c r="D12" s="32">
        <f t="shared" ref="D12:D62" si="3">IF(B12="I",$F$2,IF(B12="G/2",$F$2/2,IF(B12="G/5",$F$2/5,IF(B12="G/10",$F$2/10,1))))</f>
        <v>1</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1477</v>
      </c>
      <c r="B13" s="49" t="s">
        <v>80</v>
      </c>
      <c r="C13" s="49" t="s">
        <v>1478</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1479</v>
      </c>
      <c r="B14" s="49" t="s">
        <v>56</v>
      </c>
      <c r="C14" s="49" t="s">
        <v>1480</v>
      </c>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1481</v>
      </c>
      <c r="B15" s="49" t="s">
        <v>80</v>
      </c>
      <c r="C15" s="49" t="s">
        <v>1482</v>
      </c>
      <c r="D15" s="32">
        <f t="shared" si="3"/>
        <v>0</v>
      </c>
      <c r="E15" s="42"/>
      <c r="F15" s="37">
        <f t="shared" si="0"/>
        <v>1</v>
      </c>
      <c r="G15" s="42"/>
      <c r="H15" s="45"/>
      <c r="I15" s="86">
        <f t="shared" si="1"/>
        <v>0</v>
      </c>
      <c r="J15" s="48"/>
      <c r="K15" s="87">
        <f t="shared" si="2"/>
        <v>0</v>
      </c>
      <c r="L15" s="42"/>
      <c r="M15" s="42"/>
      <c r="N15" s="45"/>
      <c r="O15" s="88">
        <f t="shared" ref="O15:O16" si="5">IF(N15&lt;&gt;0,IF(N15+H15&gt;3*D15,0,IF(N15+H15&gt;D15*2.5,25,IF(N15+H15&gt;D15*2,50,IF(N15+H15&gt;D15*1.5,75,100)))),0)</f>
        <v>0</v>
      </c>
      <c r="P15" s="45"/>
      <c r="Q15" s="42"/>
      <c r="R15" s="42"/>
      <c r="S15" s="45"/>
      <c r="T15" s="45"/>
      <c r="U15" s="42"/>
      <c r="V15" s="88">
        <v>0</v>
      </c>
      <c r="W15" s="88"/>
    </row>
    <row r="16" spans="1:23" ht="39.950000000000003" customHeight="1" x14ac:dyDescent="0.25">
      <c r="A16" s="49" t="s">
        <v>1483</v>
      </c>
      <c r="B16" s="49" t="s">
        <v>56</v>
      </c>
      <c r="C16" s="49" t="s">
        <v>1484</v>
      </c>
      <c r="D16" s="32">
        <f t="shared" si="3"/>
        <v>1</v>
      </c>
      <c r="E16" s="42"/>
      <c r="F16" s="37">
        <f t="shared" si="0"/>
        <v>1</v>
      </c>
      <c r="G16" s="42"/>
      <c r="H16" s="45"/>
      <c r="I16" s="86">
        <f t="shared" si="1"/>
        <v>0</v>
      </c>
      <c r="J16" s="48"/>
      <c r="K16" s="87">
        <f t="shared" si="2"/>
        <v>0</v>
      </c>
      <c r="L16" s="42"/>
      <c r="M16" s="42"/>
      <c r="N16" s="45"/>
      <c r="O16" s="88">
        <f t="shared" si="5"/>
        <v>0</v>
      </c>
      <c r="P16" s="45"/>
      <c r="Q16" s="42"/>
      <c r="R16" s="42"/>
      <c r="S16" s="45"/>
      <c r="T16" s="45"/>
      <c r="U16" s="42"/>
      <c r="V16" s="88">
        <v>0</v>
      </c>
      <c r="W16" s="88"/>
    </row>
    <row r="17" spans="1:23" ht="39.950000000000003" customHeight="1" x14ac:dyDescent="0.25">
      <c r="A17" s="49" t="s">
        <v>1485</v>
      </c>
      <c r="B17" s="49" t="s">
        <v>56</v>
      </c>
      <c r="C17" s="49"/>
      <c r="D17" s="32">
        <f t="shared" si="3"/>
        <v>1</v>
      </c>
      <c r="E17" s="42"/>
      <c r="F17" s="37">
        <f t="shared" si="0"/>
        <v>1</v>
      </c>
      <c r="G17" s="42"/>
      <c r="H17" s="45"/>
      <c r="I17" s="86">
        <f t="shared" si="1"/>
        <v>0</v>
      </c>
      <c r="J17" s="48"/>
      <c r="K17" s="87">
        <f t="shared" si="2"/>
        <v>0</v>
      </c>
      <c r="L17" s="42"/>
      <c r="M17" s="42"/>
      <c r="N17" s="45"/>
      <c r="O17" s="88">
        <f t="shared" ref="O17" si="6">IF(N17&lt;&gt;0,IF(N17+H17&gt;3*D17,0,IF(N17+H17&gt;D17*2.5,25,IF(N17+H17&gt;D17*2,50,IF(N17+H17&gt;D17*1.5,75,100)))),0)</f>
        <v>0</v>
      </c>
      <c r="P17" s="45"/>
      <c r="Q17" s="42"/>
      <c r="R17" s="42"/>
      <c r="S17" s="45"/>
      <c r="T17" s="45"/>
      <c r="U17" s="42"/>
      <c r="V17" s="88">
        <v>0</v>
      </c>
      <c r="W17" s="88"/>
    </row>
    <row r="18" spans="1:23" ht="39.950000000000003" customHeight="1" x14ac:dyDescent="0.25">
      <c r="A18" s="23" t="s">
        <v>72</v>
      </c>
      <c r="B18" s="23" t="s">
        <v>53</v>
      </c>
      <c r="C18" s="23" t="s">
        <v>54</v>
      </c>
      <c r="D18" s="36">
        <f>1500/80</f>
        <v>18.75</v>
      </c>
      <c r="E18" s="41"/>
      <c r="F18" s="28">
        <f>(AVERAGE(F19:F34)*$D$18)</f>
        <v>18.75</v>
      </c>
      <c r="G18" s="41"/>
      <c r="H18" s="44"/>
      <c r="I18" s="28">
        <f>(AVERAGE(I19:I34)*$D$18)</f>
        <v>0</v>
      </c>
      <c r="J18" s="47"/>
      <c r="K18" s="28">
        <f>(AVERAGE(K19:K34)*$D$18)</f>
        <v>0</v>
      </c>
      <c r="L18" s="41"/>
      <c r="M18" s="41"/>
      <c r="N18" s="44"/>
      <c r="O18" s="28">
        <f>AVERAGE(O19:O34)</f>
        <v>0</v>
      </c>
      <c r="P18" s="44"/>
      <c r="Q18" s="41"/>
      <c r="R18" s="41"/>
      <c r="S18" s="44"/>
      <c r="T18" s="44"/>
      <c r="U18" s="41"/>
      <c r="V18" s="28">
        <f>AVERAGE(V19:V34)</f>
        <v>0</v>
      </c>
      <c r="W18" s="28"/>
    </row>
    <row r="19" spans="1:23" ht="39.950000000000003" customHeight="1" x14ac:dyDescent="0.25">
      <c r="A19" s="49" t="s">
        <v>708</v>
      </c>
      <c r="B19" s="49" t="s">
        <v>56</v>
      </c>
      <c r="C19" s="49"/>
      <c r="D19" s="32">
        <f t="shared" si="3"/>
        <v>1</v>
      </c>
      <c r="E19" s="42"/>
      <c r="F19" s="37">
        <f t="shared" ref="F19:F34" si="7">IF(H19&lt;&gt;0,0,1)</f>
        <v>1</v>
      </c>
      <c r="G19" s="42"/>
      <c r="H19" s="45"/>
      <c r="I19" s="86">
        <f t="shared" ref="I19:I34" si="8">IF(H19&lt;&gt;0,IF(H19&lt;D19,1,0),0)</f>
        <v>0</v>
      </c>
      <c r="J19" s="48"/>
      <c r="K19" s="87">
        <f t="shared" ref="K19:K34" si="9">IF(J19&lt;&gt;0,IF(J19&lt;2017,1,0),0)</f>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1405</v>
      </c>
      <c r="B20" s="49" t="s">
        <v>128</v>
      </c>
      <c r="C20" s="49"/>
      <c r="D20" s="32">
        <f t="shared" si="3"/>
        <v>0</v>
      </c>
      <c r="E20" s="42"/>
      <c r="F20" s="37">
        <f t="shared" si="7"/>
        <v>1</v>
      </c>
      <c r="G20" s="42"/>
      <c r="H20" s="45"/>
      <c r="I20" s="86">
        <f t="shared" si="8"/>
        <v>0</v>
      </c>
      <c r="J20" s="48"/>
      <c r="K20" s="87">
        <f t="shared" si="9"/>
        <v>0</v>
      </c>
      <c r="L20" s="42"/>
      <c r="M20" s="42"/>
      <c r="N20" s="45"/>
      <c r="O20" s="88">
        <f t="shared" ref="O20:O21" si="10">IF(N20&lt;&gt;0,IF(N20+H20&gt;3*D20,0,IF(N20+H20&gt;D20*2.5,25,IF(N20+H20&gt;D20*2,50,IF(N20+H20&gt;D20*1.5,75,100)))),0)</f>
        <v>0</v>
      </c>
      <c r="P20" s="45"/>
      <c r="Q20" s="42"/>
      <c r="R20" s="42"/>
      <c r="S20" s="45"/>
      <c r="T20" s="45"/>
      <c r="U20" s="42"/>
      <c r="V20" s="88">
        <v>0</v>
      </c>
      <c r="W20" s="88"/>
    </row>
    <row r="21" spans="1:23" ht="39.950000000000003" customHeight="1" x14ac:dyDescent="0.25">
      <c r="A21" s="49" t="s">
        <v>1486</v>
      </c>
      <c r="B21" s="49" t="s">
        <v>56</v>
      </c>
      <c r="C21" s="49"/>
      <c r="D21" s="32">
        <f t="shared" si="3"/>
        <v>1</v>
      </c>
      <c r="E21" s="42"/>
      <c r="F21" s="37">
        <f t="shared" si="7"/>
        <v>1</v>
      </c>
      <c r="G21" s="42"/>
      <c r="H21" s="45"/>
      <c r="I21" s="86">
        <f t="shared" si="8"/>
        <v>0</v>
      </c>
      <c r="J21" s="48"/>
      <c r="K21" s="87">
        <f t="shared" si="9"/>
        <v>0</v>
      </c>
      <c r="L21" s="42"/>
      <c r="M21" s="42"/>
      <c r="N21" s="45"/>
      <c r="O21" s="88">
        <f t="shared" si="10"/>
        <v>0</v>
      </c>
      <c r="P21" s="45"/>
      <c r="Q21" s="42"/>
      <c r="R21" s="42"/>
      <c r="S21" s="45"/>
      <c r="T21" s="45"/>
      <c r="U21" s="42"/>
      <c r="V21" s="88">
        <v>0</v>
      </c>
      <c r="W21" s="88"/>
    </row>
    <row r="22" spans="1:23" ht="39.950000000000003" customHeight="1" x14ac:dyDescent="0.25">
      <c r="A22" s="49" t="s">
        <v>1487</v>
      </c>
      <c r="B22" s="49" t="s">
        <v>56</v>
      </c>
      <c r="C22" s="49"/>
      <c r="D22" s="32">
        <f t="shared" si="3"/>
        <v>1</v>
      </c>
      <c r="E22" s="42"/>
      <c r="F22" s="37">
        <f t="shared" si="7"/>
        <v>1</v>
      </c>
      <c r="G22" s="42"/>
      <c r="H22" s="45"/>
      <c r="I22" s="86">
        <f t="shared" si="8"/>
        <v>0</v>
      </c>
      <c r="J22" s="48"/>
      <c r="K22" s="87">
        <f t="shared" si="9"/>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1488</v>
      </c>
      <c r="B23" s="49" t="s">
        <v>56</v>
      </c>
      <c r="C23" s="49" t="s">
        <v>1489</v>
      </c>
      <c r="D23" s="32">
        <f t="shared" si="3"/>
        <v>1</v>
      </c>
      <c r="E23" s="42"/>
      <c r="F23" s="37">
        <f t="shared" si="7"/>
        <v>1</v>
      </c>
      <c r="G23" s="42"/>
      <c r="H23" s="45"/>
      <c r="I23" s="86">
        <f t="shared" si="8"/>
        <v>0</v>
      </c>
      <c r="J23" s="48"/>
      <c r="K23" s="87">
        <f t="shared" si="9"/>
        <v>0</v>
      </c>
      <c r="L23" s="42"/>
      <c r="M23" s="42"/>
      <c r="N23" s="45"/>
      <c r="O23" s="88">
        <f t="shared" ref="O23:O24" si="11">IF(N23&lt;&gt;0,IF(N23+H23&gt;3*D23,0,IF(N23+H23&gt;D23*2.5,25,IF(N23+H23&gt;D23*2,50,IF(N23+H23&gt;D23*1.5,75,100)))),0)</f>
        <v>0</v>
      </c>
      <c r="P23" s="45"/>
      <c r="Q23" s="42"/>
      <c r="R23" s="42"/>
      <c r="S23" s="45"/>
      <c r="T23" s="45"/>
      <c r="U23" s="42"/>
      <c r="V23" s="88">
        <v>0</v>
      </c>
      <c r="W23" s="88"/>
    </row>
    <row r="24" spans="1:23" ht="39.950000000000003" customHeight="1" x14ac:dyDescent="0.25">
      <c r="A24" s="49" t="s">
        <v>1490</v>
      </c>
      <c r="B24" s="49" t="s">
        <v>56</v>
      </c>
      <c r="C24" s="49" t="s">
        <v>1491</v>
      </c>
      <c r="D24" s="32">
        <f t="shared" si="3"/>
        <v>1</v>
      </c>
      <c r="E24" s="42"/>
      <c r="F24" s="37">
        <f t="shared" si="7"/>
        <v>1</v>
      </c>
      <c r="G24" s="42"/>
      <c r="H24" s="45"/>
      <c r="I24" s="86">
        <f t="shared" si="8"/>
        <v>0</v>
      </c>
      <c r="J24" s="48"/>
      <c r="K24" s="87">
        <f t="shared" si="9"/>
        <v>0</v>
      </c>
      <c r="L24" s="42"/>
      <c r="M24" s="42"/>
      <c r="N24" s="45"/>
      <c r="O24" s="88">
        <f t="shared" si="11"/>
        <v>0</v>
      </c>
      <c r="P24" s="45"/>
      <c r="Q24" s="42"/>
      <c r="R24" s="42"/>
      <c r="S24" s="45"/>
      <c r="T24" s="45"/>
      <c r="U24" s="42"/>
      <c r="V24" s="88">
        <v>0</v>
      </c>
      <c r="W24" s="88"/>
    </row>
    <row r="25" spans="1:23" ht="39.950000000000003" customHeight="1" x14ac:dyDescent="0.25">
      <c r="A25" s="49" t="s">
        <v>928</v>
      </c>
      <c r="B25" s="49" t="s">
        <v>80</v>
      </c>
      <c r="C25" s="49"/>
      <c r="D25" s="32">
        <f t="shared" si="3"/>
        <v>0</v>
      </c>
      <c r="E25" s="42"/>
      <c r="F25" s="37">
        <f t="shared" si="7"/>
        <v>1</v>
      </c>
      <c r="G25" s="42"/>
      <c r="H25" s="45"/>
      <c r="I25" s="86">
        <f t="shared" si="8"/>
        <v>0</v>
      </c>
      <c r="J25" s="48"/>
      <c r="K25" s="87">
        <f t="shared" si="9"/>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1492</v>
      </c>
      <c r="B26" s="49" t="s">
        <v>56</v>
      </c>
      <c r="C26" s="49"/>
      <c r="D26" s="32">
        <f t="shared" si="3"/>
        <v>1</v>
      </c>
      <c r="E26" s="42"/>
      <c r="F26" s="37">
        <f t="shared" si="7"/>
        <v>1</v>
      </c>
      <c r="G26" s="42"/>
      <c r="H26" s="45"/>
      <c r="I26" s="86">
        <f t="shared" si="8"/>
        <v>0</v>
      </c>
      <c r="J26" s="48"/>
      <c r="K26" s="87">
        <f t="shared" si="9"/>
        <v>0</v>
      </c>
      <c r="L26" s="42"/>
      <c r="M26" s="42"/>
      <c r="N26" s="45"/>
      <c r="O26" s="88">
        <f t="shared" ref="O26:O27" si="12">IF(N26&lt;&gt;0,IF(N26+H26&gt;3*D26,0,IF(N26+H26&gt;D26*2.5,25,IF(N26+H26&gt;D26*2,50,IF(N26+H26&gt;D26*1.5,75,100)))),0)</f>
        <v>0</v>
      </c>
      <c r="P26" s="45"/>
      <c r="Q26" s="42"/>
      <c r="R26" s="42"/>
      <c r="S26" s="45"/>
      <c r="T26" s="45"/>
      <c r="U26" s="42"/>
      <c r="V26" s="88">
        <v>0</v>
      </c>
      <c r="W26" s="88"/>
    </row>
    <row r="27" spans="1:23" ht="39.950000000000003" customHeight="1" x14ac:dyDescent="0.25">
      <c r="A27" s="49" t="s">
        <v>1493</v>
      </c>
      <c r="B27" s="49" t="s">
        <v>80</v>
      </c>
      <c r="C27" s="49"/>
      <c r="D27" s="32">
        <f t="shared" si="3"/>
        <v>0</v>
      </c>
      <c r="E27" s="42"/>
      <c r="F27" s="37">
        <f t="shared" si="7"/>
        <v>1</v>
      </c>
      <c r="G27" s="42"/>
      <c r="H27" s="45"/>
      <c r="I27" s="86">
        <f t="shared" si="8"/>
        <v>0</v>
      </c>
      <c r="J27" s="48"/>
      <c r="K27" s="87">
        <f t="shared" si="9"/>
        <v>0</v>
      </c>
      <c r="L27" s="42"/>
      <c r="M27" s="42"/>
      <c r="N27" s="45"/>
      <c r="O27" s="88">
        <f t="shared" si="12"/>
        <v>0</v>
      </c>
      <c r="P27" s="45"/>
      <c r="Q27" s="42"/>
      <c r="R27" s="42"/>
      <c r="S27" s="45"/>
      <c r="T27" s="45"/>
      <c r="U27" s="42"/>
      <c r="V27" s="88">
        <v>0</v>
      </c>
      <c r="W27" s="88"/>
    </row>
    <row r="28" spans="1:23" ht="39.950000000000003" customHeight="1" x14ac:dyDescent="0.25">
      <c r="A28" s="49" t="s">
        <v>1411</v>
      </c>
      <c r="B28" s="49" t="s">
        <v>128</v>
      </c>
      <c r="C28" s="49"/>
      <c r="D28" s="32">
        <f t="shared" si="3"/>
        <v>0</v>
      </c>
      <c r="E28" s="42"/>
      <c r="F28" s="37">
        <f t="shared" si="7"/>
        <v>1</v>
      </c>
      <c r="G28" s="42"/>
      <c r="H28" s="45"/>
      <c r="I28" s="86">
        <f t="shared" si="8"/>
        <v>0</v>
      </c>
      <c r="J28" s="48"/>
      <c r="K28" s="87">
        <f t="shared" si="9"/>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1412</v>
      </c>
      <c r="B29" s="49" t="s">
        <v>128</v>
      </c>
      <c r="C29" s="49"/>
      <c r="D29" s="32">
        <f t="shared" si="3"/>
        <v>0</v>
      </c>
      <c r="E29" s="42"/>
      <c r="F29" s="37">
        <f t="shared" si="7"/>
        <v>1</v>
      </c>
      <c r="G29" s="42"/>
      <c r="H29" s="45"/>
      <c r="I29" s="86">
        <f t="shared" si="8"/>
        <v>0</v>
      </c>
      <c r="J29" s="48"/>
      <c r="K29" s="87">
        <f t="shared" si="9"/>
        <v>0</v>
      </c>
      <c r="L29" s="42"/>
      <c r="M29" s="42"/>
      <c r="N29" s="45"/>
      <c r="O29" s="88">
        <f t="shared" ref="O29:O30" si="13">IF(N29&lt;&gt;0,IF(N29+H29&gt;3*D29,0,IF(N29+H29&gt;D29*2.5,25,IF(N29+H29&gt;D29*2,50,IF(N29+H29&gt;D29*1.5,75,100)))),0)</f>
        <v>0</v>
      </c>
      <c r="P29" s="45"/>
      <c r="Q29" s="42"/>
      <c r="R29" s="42"/>
      <c r="S29" s="45"/>
      <c r="T29" s="45"/>
      <c r="U29" s="42"/>
      <c r="V29" s="88">
        <v>0</v>
      </c>
      <c r="W29" s="88"/>
    </row>
    <row r="30" spans="1:23" ht="39.950000000000003" customHeight="1" x14ac:dyDescent="0.25">
      <c r="A30" s="49" t="s">
        <v>848</v>
      </c>
      <c r="B30" s="49" t="s">
        <v>80</v>
      </c>
      <c r="C30" s="49"/>
      <c r="D30" s="32">
        <f t="shared" si="3"/>
        <v>0</v>
      </c>
      <c r="E30" s="42"/>
      <c r="F30" s="37">
        <f t="shared" si="7"/>
        <v>1</v>
      </c>
      <c r="G30" s="42"/>
      <c r="H30" s="45"/>
      <c r="I30" s="86">
        <f t="shared" si="8"/>
        <v>0</v>
      </c>
      <c r="J30" s="48"/>
      <c r="K30" s="87">
        <f t="shared" si="9"/>
        <v>0</v>
      </c>
      <c r="L30" s="42"/>
      <c r="M30" s="42"/>
      <c r="N30" s="45"/>
      <c r="O30" s="88">
        <f t="shared" si="13"/>
        <v>0</v>
      </c>
      <c r="P30" s="45"/>
      <c r="Q30" s="42"/>
      <c r="R30" s="42"/>
      <c r="S30" s="45"/>
      <c r="T30" s="45"/>
      <c r="U30" s="42"/>
      <c r="V30" s="88">
        <v>0</v>
      </c>
      <c r="W30" s="88"/>
    </row>
    <row r="31" spans="1:23" ht="39.950000000000003" customHeight="1" x14ac:dyDescent="0.25">
      <c r="A31" s="49" t="s">
        <v>1494</v>
      </c>
      <c r="B31" s="49" t="s">
        <v>128</v>
      </c>
      <c r="C31" s="49"/>
      <c r="D31" s="32">
        <f t="shared" si="3"/>
        <v>0</v>
      </c>
      <c r="E31" s="42"/>
      <c r="F31" s="37">
        <f t="shared" si="7"/>
        <v>1</v>
      </c>
      <c r="G31" s="42"/>
      <c r="H31" s="45"/>
      <c r="I31" s="86">
        <f t="shared" si="8"/>
        <v>0</v>
      </c>
      <c r="J31" s="48"/>
      <c r="K31" s="87">
        <f t="shared" si="9"/>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1414</v>
      </c>
      <c r="B32" s="49" t="s">
        <v>128</v>
      </c>
      <c r="C32" s="49"/>
      <c r="D32" s="32">
        <f t="shared" si="3"/>
        <v>0</v>
      </c>
      <c r="E32" s="42"/>
      <c r="F32" s="37">
        <f t="shared" si="7"/>
        <v>1</v>
      </c>
      <c r="G32" s="42"/>
      <c r="H32" s="45"/>
      <c r="I32" s="86">
        <f t="shared" si="8"/>
        <v>0</v>
      </c>
      <c r="J32" s="48"/>
      <c r="K32" s="87">
        <f t="shared" si="9"/>
        <v>0</v>
      </c>
      <c r="L32" s="42"/>
      <c r="M32" s="42"/>
      <c r="N32" s="45"/>
      <c r="O32" s="88">
        <f t="shared" ref="O32:O34" si="14">IF(N32&lt;&gt;0,IF(N32+H32&gt;3*D32,0,IF(N32+H32&gt;D32*2.5,25,IF(N32+H32&gt;D32*2,50,IF(N32+H32&gt;D32*1.5,75,100)))),0)</f>
        <v>0</v>
      </c>
      <c r="P32" s="45"/>
      <c r="Q32" s="42"/>
      <c r="R32" s="42"/>
      <c r="S32" s="45"/>
      <c r="T32" s="45"/>
      <c r="U32" s="42"/>
      <c r="V32" s="88">
        <v>0</v>
      </c>
      <c r="W32" s="88"/>
    </row>
    <row r="33" spans="1:23" ht="39.950000000000003" customHeight="1" x14ac:dyDescent="0.25">
      <c r="A33" s="49" t="s">
        <v>221</v>
      </c>
      <c r="B33" s="49" t="s">
        <v>128</v>
      </c>
      <c r="C33" s="49" t="s">
        <v>1495</v>
      </c>
      <c r="D33" s="32">
        <f t="shared" si="3"/>
        <v>0</v>
      </c>
      <c r="E33" s="42"/>
      <c r="F33" s="37">
        <f t="shared" si="7"/>
        <v>1</v>
      </c>
      <c r="G33" s="42"/>
      <c r="H33" s="45"/>
      <c r="I33" s="86">
        <f t="shared" si="8"/>
        <v>0</v>
      </c>
      <c r="J33" s="48"/>
      <c r="K33" s="87">
        <f t="shared" si="9"/>
        <v>0</v>
      </c>
      <c r="L33" s="42"/>
      <c r="M33" s="42"/>
      <c r="N33" s="45"/>
      <c r="O33" s="88">
        <f t="shared" si="14"/>
        <v>0</v>
      </c>
      <c r="P33" s="45"/>
      <c r="Q33" s="42"/>
      <c r="R33" s="42"/>
      <c r="S33" s="45"/>
      <c r="T33" s="45"/>
      <c r="U33" s="42"/>
      <c r="V33" s="88">
        <v>0</v>
      </c>
      <c r="W33" s="88"/>
    </row>
    <row r="34" spans="1:23" ht="39.950000000000003" customHeight="1" x14ac:dyDescent="0.25">
      <c r="A34" s="49" t="s">
        <v>1496</v>
      </c>
      <c r="B34" s="49" t="s">
        <v>56</v>
      </c>
      <c r="C34" s="49"/>
      <c r="D34" s="32">
        <f t="shared" si="3"/>
        <v>1</v>
      </c>
      <c r="E34" s="42"/>
      <c r="F34" s="37">
        <f t="shared" si="7"/>
        <v>1</v>
      </c>
      <c r="G34" s="42"/>
      <c r="H34" s="45"/>
      <c r="I34" s="86">
        <f t="shared" si="8"/>
        <v>0</v>
      </c>
      <c r="J34" s="48"/>
      <c r="K34" s="87">
        <f t="shared" si="9"/>
        <v>0</v>
      </c>
      <c r="L34" s="42"/>
      <c r="M34" s="42"/>
      <c r="N34" s="45"/>
      <c r="O34" s="88">
        <f t="shared" si="14"/>
        <v>0</v>
      </c>
      <c r="P34" s="45"/>
      <c r="Q34" s="42"/>
      <c r="R34" s="42"/>
      <c r="S34" s="45"/>
      <c r="T34" s="45"/>
      <c r="U34" s="42"/>
      <c r="V34" s="88">
        <v>0</v>
      </c>
      <c r="W34" s="88"/>
    </row>
    <row r="35" spans="1:23" ht="39.950000000000003" customHeight="1" x14ac:dyDescent="0.25">
      <c r="A35" s="23" t="s">
        <v>60</v>
      </c>
      <c r="B35" s="23" t="s">
        <v>53</v>
      </c>
      <c r="C35" s="23" t="s">
        <v>54</v>
      </c>
      <c r="D35" s="36">
        <f>1000/80</f>
        <v>12.5</v>
      </c>
      <c r="E35" s="41"/>
      <c r="F35" s="28">
        <f>(AVERAGE(F36:F59)*$D$35)</f>
        <v>12.5</v>
      </c>
      <c r="G35" s="41"/>
      <c r="H35" s="44"/>
      <c r="I35" s="28">
        <f>(AVERAGE(I36:I59)*$D$35)</f>
        <v>0</v>
      </c>
      <c r="J35" s="47"/>
      <c r="K35" s="28">
        <f>(AVERAGE(K36:K59)*$D$35)</f>
        <v>0</v>
      </c>
      <c r="L35" s="41"/>
      <c r="M35" s="41"/>
      <c r="N35" s="44"/>
      <c r="O35" s="28">
        <f>AVERAGE(O36:O59)</f>
        <v>0</v>
      </c>
      <c r="P35" s="44"/>
      <c r="Q35" s="41"/>
      <c r="R35" s="41"/>
      <c r="S35" s="44"/>
      <c r="T35" s="44"/>
      <c r="U35" s="41"/>
      <c r="V35" s="28">
        <f>AVERAGE(V36:V59)</f>
        <v>0</v>
      </c>
      <c r="W35" s="28"/>
    </row>
    <row r="36" spans="1:23" ht="39.950000000000003" customHeight="1" x14ac:dyDescent="0.25">
      <c r="A36" s="49" t="s">
        <v>1415</v>
      </c>
      <c r="B36" s="49" t="s">
        <v>80</v>
      </c>
      <c r="C36" s="49" t="s">
        <v>1497</v>
      </c>
      <c r="D36" s="32">
        <f t="shared" si="3"/>
        <v>0</v>
      </c>
      <c r="E36" s="42"/>
      <c r="F36" s="37">
        <f t="shared" ref="F36:F59" si="15">IF(H36&lt;&gt;0,0,1)</f>
        <v>1</v>
      </c>
      <c r="G36" s="42"/>
      <c r="H36" s="45"/>
      <c r="I36" s="86">
        <f t="shared" ref="I36:I59" si="16">IF(H36&lt;&gt;0,IF(H36&lt;D36,1,0),0)</f>
        <v>0</v>
      </c>
      <c r="J36" s="48"/>
      <c r="K36" s="87">
        <f t="shared" ref="K36:K59" si="17">IF(J36&lt;&gt;0,IF(J36&lt;2017,1,0),0)</f>
        <v>0</v>
      </c>
      <c r="L36" s="42"/>
      <c r="M36" s="42"/>
      <c r="N36" s="45"/>
      <c r="O36" s="88">
        <f t="shared" ref="O36" si="18">IF(N36&lt;&gt;0,IF(N36+H36&gt;3*D36,0,IF(N36+H36&gt;D36*2.5,25,IF(N36+H36&gt;D36*2,50,IF(N36+H36&gt;D36*1.5,75,100)))),0)</f>
        <v>0</v>
      </c>
      <c r="P36" s="45"/>
      <c r="Q36" s="42"/>
      <c r="R36" s="42"/>
      <c r="S36" s="45"/>
      <c r="T36" s="45"/>
      <c r="U36" s="42"/>
      <c r="V36" s="88">
        <v>0</v>
      </c>
      <c r="W36" s="88"/>
    </row>
    <row r="37" spans="1:23" ht="39.950000000000003" customHeight="1" x14ac:dyDescent="0.25">
      <c r="A37" s="49" t="s">
        <v>1498</v>
      </c>
      <c r="B37" s="49" t="s">
        <v>80</v>
      </c>
      <c r="C37" s="49"/>
      <c r="D37" s="32">
        <f t="shared" si="3"/>
        <v>0</v>
      </c>
      <c r="E37" s="42"/>
      <c r="F37" s="37">
        <f t="shared" si="15"/>
        <v>1</v>
      </c>
      <c r="G37" s="42"/>
      <c r="H37" s="45"/>
      <c r="I37" s="86">
        <f t="shared" si="16"/>
        <v>0</v>
      </c>
      <c r="J37" s="48"/>
      <c r="K37" s="87">
        <f t="shared" si="17"/>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1499</v>
      </c>
      <c r="B38" s="49" t="s">
        <v>80</v>
      </c>
      <c r="C38" s="49" t="s">
        <v>1500</v>
      </c>
      <c r="D38" s="32">
        <f t="shared" si="3"/>
        <v>0</v>
      </c>
      <c r="E38" s="42"/>
      <c r="F38" s="37">
        <f t="shared" si="15"/>
        <v>1</v>
      </c>
      <c r="G38" s="42"/>
      <c r="H38" s="45"/>
      <c r="I38" s="86">
        <f t="shared" si="16"/>
        <v>0</v>
      </c>
      <c r="J38" s="48"/>
      <c r="K38" s="87">
        <f t="shared" si="17"/>
        <v>0</v>
      </c>
      <c r="L38" s="42"/>
      <c r="M38" s="42"/>
      <c r="N38" s="45"/>
      <c r="O38" s="88">
        <f t="shared" ref="O38:O39" si="19">IF(N38&lt;&gt;0,IF(N38+H38&gt;3*D38,0,IF(N38+H38&gt;D38*2.5,25,IF(N38+H38&gt;D38*2,50,IF(N38+H38&gt;D38*1.5,75,100)))),0)</f>
        <v>0</v>
      </c>
      <c r="P38" s="45"/>
      <c r="Q38" s="42"/>
      <c r="R38" s="42"/>
      <c r="S38" s="45"/>
      <c r="T38" s="45"/>
      <c r="U38" s="42"/>
      <c r="V38" s="88">
        <v>0</v>
      </c>
      <c r="W38" s="88"/>
    </row>
    <row r="39" spans="1:23" ht="39.950000000000003" customHeight="1" x14ac:dyDescent="0.25">
      <c r="A39" s="49" t="s">
        <v>1501</v>
      </c>
      <c r="B39" s="49" t="s">
        <v>80</v>
      </c>
      <c r="C39" s="49"/>
      <c r="D39" s="32">
        <f t="shared" si="3"/>
        <v>0</v>
      </c>
      <c r="E39" s="42"/>
      <c r="F39" s="37">
        <f t="shared" si="15"/>
        <v>1</v>
      </c>
      <c r="G39" s="42"/>
      <c r="H39" s="45"/>
      <c r="I39" s="86">
        <f t="shared" si="16"/>
        <v>0</v>
      </c>
      <c r="J39" s="48"/>
      <c r="K39" s="87">
        <f t="shared" si="17"/>
        <v>0</v>
      </c>
      <c r="L39" s="42"/>
      <c r="M39" s="42"/>
      <c r="N39" s="45"/>
      <c r="O39" s="88">
        <f t="shared" si="19"/>
        <v>0</v>
      </c>
      <c r="P39" s="45"/>
      <c r="Q39" s="42"/>
      <c r="R39" s="42"/>
      <c r="S39" s="45"/>
      <c r="T39" s="45"/>
      <c r="U39" s="42"/>
      <c r="V39" s="88">
        <v>0</v>
      </c>
      <c r="W39" s="88"/>
    </row>
    <row r="40" spans="1:23" ht="39.950000000000003" customHeight="1" x14ac:dyDescent="0.25">
      <c r="A40" s="49" t="s">
        <v>1502</v>
      </c>
      <c r="B40" s="49" t="s">
        <v>80</v>
      </c>
      <c r="C40" s="49"/>
      <c r="D40" s="32">
        <f t="shared" si="3"/>
        <v>0</v>
      </c>
      <c r="E40" s="42"/>
      <c r="F40" s="37">
        <f t="shared" si="15"/>
        <v>1</v>
      </c>
      <c r="G40" s="42"/>
      <c r="H40" s="45"/>
      <c r="I40" s="86">
        <f t="shared" si="16"/>
        <v>0</v>
      </c>
      <c r="J40" s="48"/>
      <c r="K40" s="87">
        <f t="shared" si="17"/>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1503</v>
      </c>
      <c r="B41" s="49" t="s">
        <v>56</v>
      </c>
      <c r="C41" s="49"/>
      <c r="D41" s="32">
        <f t="shared" si="3"/>
        <v>1</v>
      </c>
      <c r="E41" s="42"/>
      <c r="F41" s="37">
        <f t="shared" si="15"/>
        <v>1</v>
      </c>
      <c r="G41" s="42"/>
      <c r="H41" s="45"/>
      <c r="I41" s="86">
        <f t="shared" si="16"/>
        <v>0</v>
      </c>
      <c r="J41" s="48"/>
      <c r="K41" s="87">
        <f t="shared" si="17"/>
        <v>0</v>
      </c>
      <c r="L41" s="42"/>
      <c r="M41" s="42"/>
      <c r="N41" s="45"/>
      <c r="O41" s="88">
        <f t="shared" ref="O41:O42" si="20">IF(N41&lt;&gt;0,IF(N41+H41&gt;3*D41,0,IF(N41+H41&gt;D41*2.5,25,IF(N41+H41&gt;D41*2,50,IF(N41+H41&gt;D41*1.5,75,100)))),0)</f>
        <v>0</v>
      </c>
      <c r="P41" s="45"/>
      <c r="Q41" s="42"/>
      <c r="R41" s="42"/>
      <c r="S41" s="45"/>
      <c r="T41" s="45"/>
      <c r="U41" s="42"/>
      <c r="V41" s="88">
        <v>0</v>
      </c>
      <c r="W41" s="88"/>
    </row>
    <row r="42" spans="1:23" ht="39.950000000000003" customHeight="1" x14ac:dyDescent="0.25">
      <c r="A42" s="49" t="s">
        <v>1504</v>
      </c>
      <c r="B42" s="49" t="s">
        <v>56</v>
      </c>
      <c r="C42" s="49"/>
      <c r="D42" s="32">
        <f t="shared" si="3"/>
        <v>1</v>
      </c>
      <c r="E42" s="42"/>
      <c r="F42" s="37">
        <f t="shared" si="15"/>
        <v>1</v>
      </c>
      <c r="G42" s="42"/>
      <c r="H42" s="45"/>
      <c r="I42" s="86">
        <f t="shared" si="16"/>
        <v>0</v>
      </c>
      <c r="J42" s="48"/>
      <c r="K42" s="87">
        <f t="shared" si="17"/>
        <v>0</v>
      </c>
      <c r="L42" s="42"/>
      <c r="M42" s="42"/>
      <c r="N42" s="45"/>
      <c r="O42" s="88">
        <f t="shared" si="20"/>
        <v>0</v>
      </c>
      <c r="P42" s="45"/>
      <c r="Q42" s="42"/>
      <c r="R42" s="42"/>
      <c r="S42" s="45"/>
      <c r="T42" s="45"/>
      <c r="U42" s="42"/>
      <c r="V42" s="88">
        <v>0</v>
      </c>
      <c r="W42" s="88"/>
    </row>
    <row r="43" spans="1:23" ht="39.950000000000003" customHeight="1" x14ac:dyDescent="0.25">
      <c r="A43" s="49" t="s">
        <v>1505</v>
      </c>
      <c r="B43" s="49" t="s">
        <v>56</v>
      </c>
      <c r="C43" s="49"/>
      <c r="D43" s="32">
        <f t="shared" si="3"/>
        <v>1</v>
      </c>
      <c r="E43" s="42"/>
      <c r="F43" s="37">
        <f t="shared" si="15"/>
        <v>1</v>
      </c>
      <c r="G43" s="42"/>
      <c r="H43" s="45"/>
      <c r="I43" s="86">
        <f t="shared" si="16"/>
        <v>0</v>
      </c>
      <c r="J43" s="48"/>
      <c r="K43" s="87">
        <f t="shared" si="17"/>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1506</v>
      </c>
      <c r="B44" s="49" t="s">
        <v>80</v>
      </c>
      <c r="C44" s="49"/>
      <c r="D44" s="32">
        <f t="shared" si="3"/>
        <v>0</v>
      </c>
      <c r="E44" s="42"/>
      <c r="F44" s="37">
        <f t="shared" si="15"/>
        <v>1</v>
      </c>
      <c r="G44" s="42"/>
      <c r="H44" s="45"/>
      <c r="I44" s="86">
        <f t="shared" si="16"/>
        <v>0</v>
      </c>
      <c r="J44" s="48"/>
      <c r="K44" s="87">
        <f t="shared" si="17"/>
        <v>0</v>
      </c>
      <c r="L44" s="42"/>
      <c r="M44" s="42"/>
      <c r="N44" s="45"/>
      <c r="O44" s="88">
        <f t="shared" ref="O44:O45" si="21">IF(N44&lt;&gt;0,IF(N44+H44&gt;3*D44,0,IF(N44+H44&gt;D44*2.5,25,IF(N44+H44&gt;D44*2,50,IF(N44+H44&gt;D44*1.5,75,100)))),0)</f>
        <v>0</v>
      </c>
      <c r="P44" s="45"/>
      <c r="Q44" s="42"/>
      <c r="R44" s="42"/>
      <c r="S44" s="45"/>
      <c r="T44" s="45"/>
      <c r="U44" s="42"/>
      <c r="V44" s="88">
        <v>0</v>
      </c>
      <c r="W44" s="88"/>
    </row>
    <row r="45" spans="1:23" ht="39.950000000000003" customHeight="1" x14ac:dyDescent="0.25">
      <c r="A45" s="49" t="s">
        <v>1507</v>
      </c>
      <c r="B45" s="49" t="s">
        <v>80</v>
      </c>
      <c r="C45" s="49" t="s">
        <v>1508</v>
      </c>
      <c r="D45" s="32">
        <f t="shared" si="3"/>
        <v>0</v>
      </c>
      <c r="E45" s="42"/>
      <c r="F45" s="37">
        <f t="shared" si="15"/>
        <v>1</v>
      </c>
      <c r="G45" s="42"/>
      <c r="H45" s="45"/>
      <c r="I45" s="86">
        <f t="shared" si="16"/>
        <v>0</v>
      </c>
      <c r="J45" s="48"/>
      <c r="K45" s="87">
        <f t="shared" si="17"/>
        <v>0</v>
      </c>
      <c r="L45" s="42"/>
      <c r="M45" s="42"/>
      <c r="N45" s="45"/>
      <c r="O45" s="88">
        <f t="shared" si="21"/>
        <v>0</v>
      </c>
      <c r="P45" s="45"/>
      <c r="Q45" s="42"/>
      <c r="R45" s="42"/>
      <c r="S45" s="45"/>
      <c r="T45" s="45"/>
      <c r="U45" s="42"/>
      <c r="V45" s="88">
        <v>0</v>
      </c>
      <c r="W45" s="88"/>
    </row>
    <row r="46" spans="1:23" ht="39.950000000000003" customHeight="1" x14ac:dyDescent="0.25">
      <c r="A46" s="49" t="s">
        <v>361</v>
      </c>
      <c r="B46" s="49" t="s">
        <v>58</v>
      </c>
      <c r="C46" s="49" t="s">
        <v>1509</v>
      </c>
      <c r="D46" s="32">
        <f t="shared" si="3"/>
        <v>0</v>
      </c>
      <c r="E46" s="42"/>
      <c r="F46" s="37">
        <f t="shared" si="15"/>
        <v>1</v>
      </c>
      <c r="G46" s="42"/>
      <c r="H46" s="45"/>
      <c r="I46" s="86">
        <f t="shared" si="16"/>
        <v>0</v>
      </c>
      <c r="J46" s="48"/>
      <c r="K46" s="87">
        <f t="shared" si="17"/>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624</v>
      </c>
      <c r="B47" s="49" t="s">
        <v>56</v>
      </c>
      <c r="C47" s="49" t="s">
        <v>1510</v>
      </c>
      <c r="D47" s="32">
        <f t="shared" si="3"/>
        <v>1</v>
      </c>
      <c r="E47" s="42"/>
      <c r="F47" s="37">
        <f t="shared" si="15"/>
        <v>1</v>
      </c>
      <c r="G47" s="42"/>
      <c r="H47" s="45"/>
      <c r="I47" s="86">
        <f t="shared" si="16"/>
        <v>0</v>
      </c>
      <c r="J47" s="48"/>
      <c r="K47" s="87">
        <f t="shared" si="17"/>
        <v>0</v>
      </c>
      <c r="L47" s="42"/>
      <c r="M47" s="42"/>
      <c r="N47" s="45"/>
      <c r="O47" s="88">
        <f t="shared" ref="O47:O48" si="22">IF(N47&lt;&gt;0,IF(N47+H47&gt;3*D47,0,IF(N47+H47&gt;D47*2.5,25,IF(N47+H47&gt;D47*2,50,IF(N47+H47&gt;D47*1.5,75,100)))),0)</f>
        <v>0</v>
      </c>
      <c r="P47" s="45"/>
      <c r="Q47" s="42"/>
      <c r="R47" s="42"/>
      <c r="S47" s="45"/>
      <c r="T47" s="45"/>
      <c r="U47" s="42"/>
      <c r="V47" s="88">
        <v>0</v>
      </c>
      <c r="W47" s="88"/>
    </row>
    <row r="48" spans="1:23" ht="39.950000000000003" customHeight="1" x14ac:dyDescent="0.25">
      <c r="A48" s="49" t="s">
        <v>1511</v>
      </c>
      <c r="B48" s="49" t="s">
        <v>80</v>
      </c>
      <c r="C48" s="49"/>
      <c r="D48" s="32">
        <f t="shared" si="3"/>
        <v>0</v>
      </c>
      <c r="E48" s="42"/>
      <c r="F48" s="37">
        <f t="shared" si="15"/>
        <v>1</v>
      </c>
      <c r="G48" s="42"/>
      <c r="H48" s="45"/>
      <c r="I48" s="86">
        <f t="shared" si="16"/>
        <v>0</v>
      </c>
      <c r="J48" s="48"/>
      <c r="K48" s="87">
        <f t="shared" si="17"/>
        <v>0</v>
      </c>
      <c r="L48" s="42"/>
      <c r="M48" s="42"/>
      <c r="N48" s="45"/>
      <c r="O48" s="88">
        <f t="shared" si="22"/>
        <v>0</v>
      </c>
      <c r="P48" s="45"/>
      <c r="Q48" s="42"/>
      <c r="R48" s="42"/>
      <c r="S48" s="45"/>
      <c r="T48" s="45"/>
      <c r="U48" s="42"/>
      <c r="V48" s="88">
        <v>0</v>
      </c>
      <c r="W48" s="88"/>
    </row>
    <row r="49" spans="1:23" ht="39.950000000000003" customHeight="1" x14ac:dyDescent="0.25">
      <c r="A49" s="49" t="s">
        <v>1512</v>
      </c>
      <c r="B49" s="49" t="s">
        <v>80</v>
      </c>
      <c r="C49" s="49"/>
      <c r="D49" s="32">
        <f t="shared" si="3"/>
        <v>0</v>
      </c>
      <c r="E49" s="42"/>
      <c r="F49" s="37">
        <f t="shared" si="15"/>
        <v>1</v>
      </c>
      <c r="G49" s="42"/>
      <c r="H49" s="45"/>
      <c r="I49" s="86">
        <f t="shared" si="16"/>
        <v>0</v>
      </c>
      <c r="J49" s="48"/>
      <c r="K49" s="87">
        <f t="shared" si="17"/>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1002</v>
      </c>
      <c r="B50" s="49" t="s">
        <v>80</v>
      </c>
      <c r="C50" s="49" t="s">
        <v>1513</v>
      </c>
      <c r="D50" s="32">
        <f t="shared" si="3"/>
        <v>0</v>
      </c>
      <c r="E50" s="42"/>
      <c r="F50" s="37">
        <f t="shared" si="15"/>
        <v>1</v>
      </c>
      <c r="G50" s="42"/>
      <c r="H50" s="45"/>
      <c r="I50" s="86">
        <f t="shared" si="16"/>
        <v>0</v>
      </c>
      <c r="J50" s="48"/>
      <c r="K50" s="87">
        <f t="shared" si="17"/>
        <v>0</v>
      </c>
      <c r="L50" s="42"/>
      <c r="M50" s="42"/>
      <c r="N50" s="45"/>
      <c r="O50" s="88">
        <f t="shared" ref="O50:O51" si="23">IF(N50&lt;&gt;0,IF(N50+H50&gt;3*D50,0,IF(N50+H50&gt;D50*2.5,25,IF(N50+H50&gt;D50*2,50,IF(N50+H50&gt;D50*1.5,75,100)))),0)</f>
        <v>0</v>
      </c>
      <c r="P50" s="45"/>
      <c r="Q50" s="42"/>
      <c r="R50" s="42"/>
      <c r="S50" s="45"/>
      <c r="T50" s="45"/>
      <c r="U50" s="42"/>
      <c r="V50" s="88">
        <v>0</v>
      </c>
      <c r="W50" s="88"/>
    </row>
    <row r="51" spans="1:23" ht="39.950000000000003" customHeight="1" x14ac:dyDescent="0.25">
      <c r="A51" s="49" t="s">
        <v>1004</v>
      </c>
      <c r="B51" s="49" t="s">
        <v>80</v>
      </c>
      <c r="C51" s="49" t="s">
        <v>1514</v>
      </c>
      <c r="D51" s="32">
        <f t="shared" si="3"/>
        <v>0</v>
      </c>
      <c r="E51" s="42"/>
      <c r="F51" s="37">
        <f t="shared" si="15"/>
        <v>1</v>
      </c>
      <c r="G51" s="42"/>
      <c r="H51" s="45"/>
      <c r="I51" s="86">
        <f t="shared" si="16"/>
        <v>0</v>
      </c>
      <c r="J51" s="48"/>
      <c r="K51" s="87">
        <f t="shared" si="17"/>
        <v>0</v>
      </c>
      <c r="L51" s="42"/>
      <c r="M51" s="42"/>
      <c r="N51" s="45"/>
      <c r="O51" s="88">
        <f t="shared" si="23"/>
        <v>0</v>
      </c>
      <c r="P51" s="45"/>
      <c r="Q51" s="42"/>
      <c r="R51" s="42"/>
      <c r="S51" s="45"/>
      <c r="T51" s="45"/>
      <c r="U51" s="42"/>
      <c r="V51" s="88">
        <v>0</v>
      </c>
      <c r="W51" s="88"/>
    </row>
    <row r="52" spans="1:23" ht="39.950000000000003" customHeight="1" x14ac:dyDescent="0.25">
      <c r="A52" s="49" t="s">
        <v>1515</v>
      </c>
      <c r="B52" s="49" t="s">
        <v>80</v>
      </c>
      <c r="C52" s="49"/>
      <c r="D52" s="32">
        <f t="shared" si="3"/>
        <v>0</v>
      </c>
      <c r="E52" s="42"/>
      <c r="F52" s="37">
        <f t="shared" si="15"/>
        <v>1</v>
      </c>
      <c r="G52" s="42"/>
      <c r="H52" s="45"/>
      <c r="I52" s="86">
        <f t="shared" si="16"/>
        <v>0</v>
      </c>
      <c r="J52" s="48"/>
      <c r="K52" s="87">
        <f t="shared" si="17"/>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1516</v>
      </c>
      <c r="B53" s="49" t="s">
        <v>128</v>
      </c>
      <c r="C53" s="49" t="s">
        <v>1517</v>
      </c>
      <c r="D53" s="32">
        <f t="shared" si="3"/>
        <v>0</v>
      </c>
      <c r="E53" s="42"/>
      <c r="F53" s="37">
        <f t="shared" si="15"/>
        <v>1</v>
      </c>
      <c r="G53" s="42"/>
      <c r="H53" s="45"/>
      <c r="I53" s="86">
        <f t="shared" si="16"/>
        <v>0</v>
      </c>
      <c r="J53" s="48"/>
      <c r="K53" s="87">
        <f t="shared" si="17"/>
        <v>0</v>
      </c>
      <c r="L53" s="42"/>
      <c r="M53" s="42"/>
      <c r="N53" s="45"/>
      <c r="O53" s="88">
        <f t="shared" ref="O53:O59" si="24">IF(N53&lt;&gt;0,IF(N53+H53&gt;3*D53,0,IF(N53+H53&gt;D53*2.5,25,IF(N53+H53&gt;D53*2,50,IF(N53+H53&gt;D53*1.5,75,100)))),0)</f>
        <v>0</v>
      </c>
      <c r="P53" s="45"/>
      <c r="Q53" s="42"/>
      <c r="R53" s="42"/>
      <c r="S53" s="45"/>
      <c r="T53" s="45"/>
      <c r="U53" s="42"/>
      <c r="V53" s="88">
        <v>0</v>
      </c>
      <c r="W53" s="88"/>
    </row>
    <row r="54" spans="1:23" ht="39.950000000000003" customHeight="1" x14ac:dyDescent="0.25">
      <c r="A54" s="49" t="s">
        <v>1518</v>
      </c>
      <c r="B54" s="49" t="s">
        <v>80</v>
      </c>
      <c r="C54" s="49" t="s">
        <v>1519</v>
      </c>
      <c r="D54" s="32">
        <f t="shared" si="3"/>
        <v>0</v>
      </c>
      <c r="E54" s="42"/>
      <c r="F54" s="37">
        <f t="shared" si="15"/>
        <v>1</v>
      </c>
      <c r="G54" s="42"/>
      <c r="H54" s="45"/>
      <c r="I54" s="86">
        <f t="shared" si="16"/>
        <v>0</v>
      </c>
      <c r="J54" s="48"/>
      <c r="K54" s="87">
        <f t="shared" si="17"/>
        <v>0</v>
      </c>
      <c r="L54" s="42"/>
      <c r="M54" s="42"/>
      <c r="N54" s="45"/>
      <c r="O54" s="88">
        <f t="shared" si="24"/>
        <v>0</v>
      </c>
      <c r="P54" s="45"/>
      <c r="Q54" s="42"/>
      <c r="R54" s="42"/>
      <c r="S54" s="45"/>
      <c r="T54" s="45"/>
      <c r="U54" s="42"/>
      <c r="V54" s="88">
        <v>0</v>
      </c>
      <c r="W54" s="88"/>
    </row>
    <row r="55" spans="1:23" ht="39.950000000000003" customHeight="1" x14ac:dyDescent="0.25">
      <c r="A55" s="49" t="s">
        <v>1520</v>
      </c>
      <c r="B55" s="49" t="s">
        <v>58</v>
      </c>
      <c r="C55" s="49"/>
      <c r="D55" s="32">
        <f t="shared" si="3"/>
        <v>0</v>
      </c>
      <c r="E55" s="42"/>
      <c r="F55" s="37">
        <f t="shared" si="15"/>
        <v>1</v>
      </c>
      <c r="G55" s="42"/>
      <c r="H55" s="45"/>
      <c r="I55" s="86">
        <f t="shared" si="16"/>
        <v>0</v>
      </c>
      <c r="J55" s="48"/>
      <c r="K55" s="87">
        <f t="shared" si="17"/>
        <v>0</v>
      </c>
      <c r="L55" s="42"/>
      <c r="M55" s="42"/>
      <c r="N55" s="45"/>
      <c r="O55" s="88">
        <f t="shared" si="24"/>
        <v>0</v>
      </c>
      <c r="P55" s="45"/>
      <c r="Q55" s="42"/>
      <c r="R55" s="42"/>
      <c r="S55" s="45"/>
      <c r="T55" s="45"/>
      <c r="U55" s="42"/>
      <c r="V55" s="88">
        <v>0</v>
      </c>
      <c r="W55" s="88"/>
    </row>
    <row r="56" spans="1:23" ht="39.950000000000003" customHeight="1" x14ac:dyDescent="0.25">
      <c r="A56" s="49" t="s">
        <v>1521</v>
      </c>
      <c r="B56" s="49" t="s">
        <v>56</v>
      </c>
      <c r="C56" s="49" t="s">
        <v>1522</v>
      </c>
      <c r="D56" s="32">
        <f t="shared" si="3"/>
        <v>1</v>
      </c>
      <c r="E56" s="42"/>
      <c r="F56" s="37">
        <f t="shared" si="15"/>
        <v>1</v>
      </c>
      <c r="G56" s="42"/>
      <c r="H56" s="45"/>
      <c r="I56" s="86">
        <f t="shared" si="16"/>
        <v>0</v>
      </c>
      <c r="J56" s="48"/>
      <c r="K56" s="87">
        <f t="shared" si="17"/>
        <v>0</v>
      </c>
      <c r="L56" s="42"/>
      <c r="M56" s="42"/>
      <c r="N56" s="45"/>
      <c r="O56" s="88">
        <f t="shared" si="24"/>
        <v>0</v>
      </c>
      <c r="P56" s="45"/>
      <c r="Q56" s="42"/>
      <c r="R56" s="42"/>
      <c r="S56" s="45"/>
      <c r="T56" s="45"/>
      <c r="U56" s="42"/>
      <c r="V56" s="88">
        <v>0</v>
      </c>
      <c r="W56" s="88"/>
    </row>
    <row r="57" spans="1:23" ht="39.950000000000003" customHeight="1" x14ac:dyDescent="0.25">
      <c r="A57" s="49" t="s">
        <v>1523</v>
      </c>
      <c r="B57" s="49" t="s">
        <v>56</v>
      </c>
      <c r="C57" s="49" t="s">
        <v>1524</v>
      </c>
      <c r="D57" s="32">
        <f t="shared" ref="D57" si="25">IF(B57="I",$F$2,IF(B57="G/2",$F$2/2,IF(B57="G/5",$F$2/5,IF(B57="G/10",$F$2/10,1))))</f>
        <v>1</v>
      </c>
      <c r="E57" s="42"/>
      <c r="F57" s="37">
        <f t="shared" ref="F57" si="26">IF(H57&lt;&gt;0,0,1)</f>
        <v>1</v>
      </c>
      <c r="G57" s="42"/>
      <c r="H57" s="45"/>
      <c r="I57" s="86">
        <f t="shared" ref="I57" si="27">IF(H57&lt;&gt;0,IF(H57&lt;D57,1,0),0)</f>
        <v>0</v>
      </c>
      <c r="J57" s="48"/>
      <c r="K57" s="87">
        <f t="shared" si="17"/>
        <v>0</v>
      </c>
      <c r="L57" s="42"/>
      <c r="M57" s="42"/>
      <c r="N57" s="45"/>
      <c r="O57" s="88">
        <f t="shared" ref="O57" si="28">IF(N57&lt;&gt;0,IF(N57+H57&gt;3*D57,0,IF(N57+H57&gt;D57*2.5,25,IF(N57+H57&gt;D57*2,50,IF(N57+H57&gt;D57*1.5,75,100)))),0)</f>
        <v>0</v>
      </c>
      <c r="P57" s="45"/>
      <c r="Q57" s="42"/>
      <c r="R57" s="42"/>
      <c r="S57" s="45"/>
      <c r="T57" s="45"/>
      <c r="U57" s="42"/>
      <c r="V57" s="88">
        <v>0</v>
      </c>
      <c r="W57" s="88"/>
    </row>
    <row r="58" spans="1:23" ht="39.950000000000003" customHeight="1" x14ac:dyDescent="0.25">
      <c r="A58" s="49" t="s">
        <v>1525</v>
      </c>
      <c r="B58" s="49" t="s">
        <v>80</v>
      </c>
      <c r="C58" s="49"/>
      <c r="D58" s="32">
        <f t="shared" si="3"/>
        <v>0</v>
      </c>
      <c r="E58" s="42"/>
      <c r="F58" s="37">
        <f t="shared" si="15"/>
        <v>1</v>
      </c>
      <c r="G58" s="42"/>
      <c r="H58" s="45"/>
      <c r="I58" s="86">
        <f t="shared" si="16"/>
        <v>0</v>
      </c>
      <c r="J58" s="48"/>
      <c r="K58" s="87">
        <f t="shared" si="17"/>
        <v>0</v>
      </c>
      <c r="L58" s="42"/>
      <c r="M58" s="42"/>
      <c r="N58" s="45"/>
      <c r="O58" s="88">
        <f t="shared" si="24"/>
        <v>0</v>
      </c>
      <c r="P58" s="45"/>
      <c r="Q58" s="42"/>
      <c r="R58" s="42"/>
      <c r="S58" s="45"/>
      <c r="T58" s="45"/>
      <c r="U58" s="42"/>
      <c r="V58" s="88">
        <v>0</v>
      </c>
      <c r="W58" s="88"/>
    </row>
    <row r="59" spans="1:23" ht="39.950000000000003" customHeight="1" x14ac:dyDescent="0.25">
      <c r="A59" s="49" t="s">
        <v>1526</v>
      </c>
      <c r="B59" s="49" t="s">
        <v>56</v>
      </c>
      <c r="C59" s="49"/>
      <c r="D59" s="32">
        <f t="shared" si="3"/>
        <v>1</v>
      </c>
      <c r="E59" s="42"/>
      <c r="F59" s="37">
        <f t="shared" si="15"/>
        <v>1</v>
      </c>
      <c r="G59" s="42"/>
      <c r="H59" s="45"/>
      <c r="I59" s="86">
        <f t="shared" si="16"/>
        <v>0</v>
      </c>
      <c r="J59" s="48"/>
      <c r="K59" s="87">
        <f t="shared" si="17"/>
        <v>0</v>
      </c>
      <c r="L59" s="42"/>
      <c r="M59" s="42"/>
      <c r="N59" s="45"/>
      <c r="O59" s="88">
        <f t="shared" si="24"/>
        <v>0</v>
      </c>
      <c r="P59" s="45"/>
      <c r="Q59" s="42"/>
      <c r="R59" s="42"/>
      <c r="S59" s="45"/>
      <c r="T59" s="45"/>
      <c r="U59" s="42"/>
      <c r="V59" s="88">
        <v>0</v>
      </c>
      <c r="W59" s="88"/>
    </row>
    <row r="60" spans="1:23" ht="39.950000000000003" customHeight="1" x14ac:dyDescent="0.25">
      <c r="A60" s="23" t="s">
        <v>64</v>
      </c>
      <c r="B60" s="23" t="s">
        <v>53</v>
      </c>
      <c r="C60" s="23" t="s">
        <v>54</v>
      </c>
      <c r="D60" s="36">
        <f>1500/80</f>
        <v>18.75</v>
      </c>
      <c r="E60" s="41"/>
      <c r="F60" s="28">
        <f>(AVERAGE(F61:F62)*$D$60)</f>
        <v>18.75</v>
      </c>
      <c r="G60" s="41"/>
      <c r="H60" s="44"/>
      <c r="I60" s="28">
        <f>(AVERAGE(I61:I62)*$D$60)</f>
        <v>0</v>
      </c>
      <c r="J60" s="47"/>
      <c r="K60" s="28">
        <f>(AVERAGE(K61:K62)*$D$60)</f>
        <v>0</v>
      </c>
      <c r="L60" s="41"/>
      <c r="M60" s="41"/>
      <c r="N60" s="44"/>
      <c r="O60" s="28">
        <f>AVERAGE(O61:O62)</f>
        <v>0</v>
      </c>
      <c r="P60" s="44"/>
      <c r="Q60" s="41"/>
      <c r="R60" s="41"/>
      <c r="S60" s="44"/>
      <c r="T60" s="44"/>
      <c r="U60" s="41"/>
      <c r="V60" s="28">
        <f>AVERAGE(V61:V62)</f>
        <v>0</v>
      </c>
      <c r="W60" s="28"/>
    </row>
    <row r="61" spans="1:23" ht="39.950000000000003" customHeight="1" x14ac:dyDescent="0.25">
      <c r="A61" s="49" t="s">
        <v>1527</v>
      </c>
      <c r="B61" s="49" t="s">
        <v>56</v>
      </c>
      <c r="C61" s="50"/>
      <c r="D61" s="32">
        <f t="shared" si="3"/>
        <v>1</v>
      </c>
      <c r="E61" s="42"/>
      <c r="F61" s="37">
        <f>IF(H61&lt;&gt;0,0,1)</f>
        <v>1</v>
      </c>
      <c r="G61" s="42"/>
      <c r="H61" s="45"/>
      <c r="I61" s="86">
        <f>IF(H61&lt;&gt;0,IF(H61&lt;D61,1,0),0)</f>
        <v>0</v>
      </c>
      <c r="J61" s="48"/>
      <c r="K61" s="87">
        <f t="shared" ref="K61:K62" si="29">IF(J61&lt;&gt;0,IF(J61&lt;2017,1,0),0)</f>
        <v>0</v>
      </c>
      <c r="L61" s="42"/>
      <c r="M61" s="42"/>
      <c r="N61" s="45"/>
      <c r="O61" s="88">
        <f t="shared" ref="O61:O62" si="30">IF(N61&lt;&gt;0,IF(N61+H61&gt;3*D61,0,IF(N61+H61&gt;D61*2.5,25,IF(N61+H61&gt;D61*2,50,IF(N61+H61&gt;D61*1.5,75,100)))),0)</f>
        <v>0</v>
      </c>
      <c r="P61" s="45"/>
      <c r="Q61" s="42"/>
      <c r="R61" s="42"/>
      <c r="S61" s="45"/>
      <c r="T61" s="45"/>
      <c r="U61" s="42"/>
      <c r="V61" s="88">
        <v>0</v>
      </c>
      <c r="W61" s="88"/>
    </row>
    <row r="62" spans="1:23" ht="39.950000000000003" customHeight="1" x14ac:dyDescent="0.25">
      <c r="A62" s="49" t="s">
        <v>1528</v>
      </c>
      <c r="B62" s="49" t="s">
        <v>56</v>
      </c>
      <c r="C62" s="50"/>
      <c r="D62" s="32">
        <f t="shared" si="3"/>
        <v>1</v>
      </c>
      <c r="E62" s="42"/>
      <c r="F62" s="37">
        <f>IF(H62&lt;&gt;0,0,1)</f>
        <v>1</v>
      </c>
      <c r="G62" s="42"/>
      <c r="H62" s="45"/>
      <c r="I62" s="86">
        <f>IF(H62&lt;&gt;0,IF(H62&lt;D62,1,0),0)</f>
        <v>0</v>
      </c>
      <c r="J62" s="48"/>
      <c r="K62" s="87">
        <f t="shared" si="29"/>
        <v>0</v>
      </c>
      <c r="L62" s="42"/>
      <c r="M62" s="42"/>
      <c r="N62" s="45"/>
      <c r="O62" s="88">
        <f t="shared" si="30"/>
        <v>0</v>
      </c>
      <c r="P62" s="45"/>
      <c r="Q62" s="42"/>
      <c r="R62" s="42"/>
      <c r="S62" s="45"/>
      <c r="T62" s="45"/>
      <c r="U62" s="42"/>
      <c r="V62" s="88">
        <v>0</v>
      </c>
      <c r="W62" s="88"/>
    </row>
    <row r="63" spans="1:23" x14ac:dyDescent="0.25">
      <c r="E63" s="93"/>
      <c r="G63" s="93"/>
      <c r="H63" s="94"/>
      <c r="J63" s="95"/>
      <c r="L63" s="93"/>
      <c r="M63" s="93"/>
      <c r="N63" s="94"/>
      <c r="P63" s="94"/>
      <c r="Q63" s="93"/>
      <c r="R63" s="93"/>
      <c r="S63" s="94"/>
      <c r="T63" s="94"/>
      <c r="U63" s="93"/>
    </row>
  </sheetData>
  <sheetProtection algorithmName="SHA-512" hashValue="4s50lPJlYzHrVJJXhBy8ks8F5Je9cjdxQ8BufbiR0/4KqHcx5obK1asZ3Tu1rQu7nyErGSuyvs3fGKc0aa9h5A==" saltValue="lg9qRo4f5QQPDmIDgw6wZ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C04A88-BC3C-46BC-9815-0667CFC13239}">
          <x14:formula1>
            <xm:f>lista!$A$2:$A$6</xm:f>
          </x14:formula1>
          <xm:sqref>V19:V34 V11:V17 V36:V59 V61:V62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A624-E940-48A5-A139-2674E3E78BCE}">
  <dimension ref="A1:W77"/>
  <sheetViews>
    <sheetView showGridLines="0" zoomScaleNormal="100" zoomScaleSheetLayoutView="100" workbookViewId="0">
      <pane ySplit="8" topLeftCell="A9" activePane="bottomLeft" state="frozen"/>
      <selection pane="bottomLeft" activeCell="E11" sqref="E11:E76"/>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1529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SUM(P9:P76)</f>
        <v>0</v>
      </c>
      <c r="S6" s="75"/>
      <c r="T6" s="78">
        <f>SUM(T9:T76)</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1529</v>
      </c>
      <c r="B9" s="133"/>
      <c r="C9" s="133"/>
      <c r="D9" s="39">
        <f>+D10+D24+D36+D61+D71</f>
        <v>100</v>
      </c>
      <c r="E9" s="40"/>
      <c r="F9" s="27">
        <f>+F10+F24+F36+F61+F71</f>
        <v>100</v>
      </c>
      <c r="G9" s="40"/>
      <c r="H9" s="43"/>
      <c r="I9" s="27">
        <f>+I10+I24+I36+I61+I71</f>
        <v>0</v>
      </c>
      <c r="J9" s="46"/>
      <c r="K9" s="27">
        <f>+K10+K24+K36+K61+K71</f>
        <v>0</v>
      </c>
      <c r="L9" s="40"/>
      <c r="M9" s="40"/>
      <c r="N9" s="43"/>
      <c r="O9" s="27">
        <f>AVERAGE(O10,O24,O36,O61,O71)</f>
        <v>0</v>
      </c>
      <c r="P9" s="43"/>
      <c r="Q9" s="40"/>
      <c r="R9" s="40"/>
      <c r="S9" s="43"/>
      <c r="T9" s="43"/>
      <c r="U9" s="40"/>
      <c r="V9" s="27">
        <f>AVERAGE(V10,V24,V36,V61,V71)</f>
        <v>0</v>
      </c>
      <c r="W9" s="27"/>
    </row>
    <row r="10" spans="1:23" ht="39.950000000000003" customHeight="1" x14ac:dyDescent="0.25">
      <c r="A10" s="23" t="s">
        <v>52</v>
      </c>
      <c r="B10" s="23" t="s">
        <v>53</v>
      </c>
      <c r="C10" s="23" t="s">
        <v>54</v>
      </c>
      <c r="D10" s="36">
        <v>40</v>
      </c>
      <c r="E10" s="41"/>
      <c r="F10" s="28">
        <f>(AVERAGE(F11:F23)*$D$10)</f>
        <v>40</v>
      </c>
      <c r="G10" s="41"/>
      <c r="H10" s="44"/>
      <c r="I10" s="28">
        <f>(AVERAGE(I11:I23)*$D$10)</f>
        <v>0</v>
      </c>
      <c r="J10" s="47"/>
      <c r="K10" s="28">
        <f>(AVERAGE(K11:K23)*$D$10)</f>
        <v>0</v>
      </c>
      <c r="L10" s="41"/>
      <c r="M10" s="41"/>
      <c r="N10" s="44"/>
      <c r="O10" s="28">
        <f>AVERAGE(O11:O23)</f>
        <v>0</v>
      </c>
      <c r="P10" s="44"/>
      <c r="Q10" s="41"/>
      <c r="R10" s="41"/>
      <c r="S10" s="44"/>
      <c r="T10" s="44"/>
      <c r="U10" s="41"/>
      <c r="V10" s="28">
        <f>AVERAGE(V11:V23)</f>
        <v>0</v>
      </c>
      <c r="W10" s="28"/>
    </row>
    <row r="11" spans="1:23" ht="39.950000000000003" customHeight="1" x14ac:dyDescent="0.25">
      <c r="A11" s="49" t="s">
        <v>1530</v>
      </c>
      <c r="B11" s="49" t="s">
        <v>56</v>
      </c>
      <c r="C11" s="49"/>
      <c r="D11" s="32">
        <f>IF(B11="I",$F$2,IF(B11="G/2",$F$2/2,IF(B11="G/5",$F$2/5,IF(B11="G/10",$F$2/10,1))))</f>
        <v>1</v>
      </c>
      <c r="E11" s="42"/>
      <c r="F11" s="37">
        <f t="shared" ref="F11:F23" si="0">IF(H11&lt;&gt;0,0,1)</f>
        <v>1</v>
      </c>
      <c r="G11" s="42"/>
      <c r="H11" s="45"/>
      <c r="I11" s="86">
        <f t="shared" ref="I11:I23" si="1">IF(H11&lt;&gt;0,IF(H11&lt;D11,1,0),0)</f>
        <v>0</v>
      </c>
      <c r="J11" s="48"/>
      <c r="K11" s="87">
        <f t="shared" ref="K11:K23"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1531</v>
      </c>
      <c r="B12" s="49" t="s">
        <v>56</v>
      </c>
      <c r="C12" s="49" t="s">
        <v>1532</v>
      </c>
      <c r="D12" s="32">
        <f t="shared" ref="D12:D76" si="3">IF(B12="I",$F$2,IF(B12="G/2",$F$2/2,IF(B12="G/5",$F$2/5,IF(B12="G/10",$F$2/10,1))))</f>
        <v>1</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1533</v>
      </c>
      <c r="B13" s="49" t="s">
        <v>80</v>
      </c>
      <c r="C13" s="49"/>
      <c r="D13" s="32">
        <f t="shared" ref="D13" si="5">IF(B13="I",$F$2,IF(B13="G/2",$F$2/2,IF(B13="G/5",$F$2/5,IF(B13="G/10",$F$2/10,1))))</f>
        <v>0</v>
      </c>
      <c r="E13" s="42"/>
      <c r="F13" s="37">
        <f t="shared" ref="F13:F17" si="6">IF(H13&lt;&gt;0,0,1)</f>
        <v>1</v>
      </c>
      <c r="G13" s="42"/>
      <c r="H13" s="45"/>
      <c r="I13" s="86">
        <f t="shared" ref="I13:I17" si="7">IF(H13&lt;&gt;0,IF(H13&lt;D13,1,0),0)</f>
        <v>0</v>
      </c>
      <c r="J13" s="48"/>
      <c r="K13" s="87">
        <f t="shared" si="2"/>
        <v>0</v>
      </c>
      <c r="L13" s="42"/>
      <c r="M13" s="42"/>
      <c r="N13" s="45"/>
      <c r="O13" s="88">
        <f t="shared" ref="O13" si="8">IF(N13&lt;&gt;0,IF(N13+H13&gt;3*D13,0,IF(N13+H13&gt;D13*2.5,25,IF(N13+H13&gt;D13*2,50,IF(N13+H13&gt;D13*1.5,75,100)))),0)</f>
        <v>0</v>
      </c>
      <c r="P13" s="45"/>
      <c r="Q13" s="42"/>
      <c r="R13" s="42"/>
      <c r="S13" s="45"/>
      <c r="T13" s="45"/>
      <c r="U13" s="42"/>
      <c r="V13" s="88">
        <v>0</v>
      </c>
      <c r="W13" s="88"/>
    </row>
    <row r="14" spans="1:23" ht="39.950000000000003" customHeight="1" x14ac:dyDescent="0.25">
      <c r="A14" s="49" t="s">
        <v>1534</v>
      </c>
      <c r="B14" s="49" t="s">
        <v>80</v>
      </c>
      <c r="C14" s="49" t="s">
        <v>1535</v>
      </c>
      <c r="D14" s="32">
        <f>IF(B14="I",$F$2,IF(B14="G/2",$F$2/2,IF(B14="G/5",$F$2/5,IF(B14="G/10",$F$2/10,1))))</f>
        <v>0</v>
      </c>
      <c r="E14" s="42"/>
      <c r="F14" s="37">
        <f t="shared" si="6"/>
        <v>1</v>
      </c>
      <c r="G14" s="42"/>
      <c r="H14" s="45"/>
      <c r="I14" s="86">
        <f t="shared" si="7"/>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1536</v>
      </c>
      <c r="B15" s="49" t="s">
        <v>56</v>
      </c>
      <c r="C15" s="49"/>
      <c r="D15" s="32">
        <f t="shared" ref="D15:D16" si="9">IF(B15="I",$F$2,IF(B15="G/2",$F$2/2,IF(B15="G/5",$F$2/5,IF(B15="G/10",$F$2/10,1))))</f>
        <v>1</v>
      </c>
      <c r="E15" s="42"/>
      <c r="F15" s="37">
        <f t="shared" si="6"/>
        <v>1</v>
      </c>
      <c r="G15" s="42"/>
      <c r="H15" s="45"/>
      <c r="I15" s="86">
        <f t="shared" si="7"/>
        <v>0</v>
      </c>
      <c r="J15" s="48"/>
      <c r="K15" s="87">
        <f t="shared" si="2"/>
        <v>0</v>
      </c>
      <c r="L15" s="42"/>
      <c r="M15" s="42"/>
      <c r="N15" s="45"/>
      <c r="O15" s="88">
        <f t="shared" ref="O15:O16" si="10">IF(N15&lt;&gt;0,IF(N15+H15&gt;3*D15,0,IF(N15+H15&gt;D15*2.5,25,IF(N15+H15&gt;D15*2,50,IF(N15+H15&gt;D15*1.5,75,100)))),0)</f>
        <v>0</v>
      </c>
      <c r="P15" s="45"/>
      <c r="Q15" s="42"/>
      <c r="R15" s="42"/>
      <c r="S15" s="45"/>
      <c r="T15" s="45"/>
      <c r="U15" s="42"/>
      <c r="V15" s="88">
        <v>0</v>
      </c>
      <c r="W15" s="88"/>
    </row>
    <row r="16" spans="1:23" ht="39.950000000000003" customHeight="1" x14ac:dyDescent="0.25">
      <c r="A16" s="49" t="s">
        <v>1537</v>
      </c>
      <c r="B16" s="49" t="s">
        <v>56</v>
      </c>
      <c r="C16" s="49"/>
      <c r="D16" s="32">
        <f t="shared" si="9"/>
        <v>1</v>
      </c>
      <c r="E16" s="42"/>
      <c r="F16" s="37">
        <f t="shared" si="6"/>
        <v>1</v>
      </c>
      <c r="G16" s="42"/>
      <c r="H16" s="45"/>
      <c r="I16" s="86">
        <f t="shared" si="7"/>
        <v>0</v>
      </c>
      <c r="J16" s="48"/>
      <c r="K16" s="87">
        <f t="shared" si="2"/>
        <v>0</v>
      </c>
      <c r="L16" s="42"/>
      <c r="M16" s="42"/>
      <c r="N16" s="45"/>
      <c r="O16" s="88">
        <f t="shared" si="10"/>
        <v>0</v>
      </c>
      <c r="P16" s="45"/>
      <c r="Q16" s="42"/>
      <c r="R16" s="42"/>
      <c r="S16" s="45"/>
      <c r="T16" s="45"/>
      <c r="U16" s="42"/>
      <c r="V16" s="88">
        <v>0</v>
      </c>
      <c r="W16" s="88"/>
    </row>
    <row r="17" spans="1:23" ht="39.950000000000003" customHeight="1" x14ac:dyDescent="0.25">
      <c r="A17" s="49" t="s">
        <v>1538</v>
      </c>
      <c r="B17" s="49" t="s">
        <v>128</v>
      </c>
      <c r="C17" s="49" t="s">
        <v>1539</v>
      </c>
      <c r="D17" s="32">
        <f>IF(B17="I",$F$2,IF(B17="G/2",$F$2/2,IF(B17="G/5",$F$2/5,IF(B17="G/10",$F$2/10,1))))</f>
        <v>0</v>
      </c>
      <c r="E17" s="42"/>
      <c r="F17" s="37">
        <f t="shared" si="6"/>
        <v>1</v>
      </c>
      <c r="G17" s="42"/>
      <c r="H17" s="45"/>
      <c r="I17" s="86">
        <f t="shared" si="7"/>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1540</v>
      </c>
      <c r="B18" s="49" t="s">
        <v>128</v>
      </c>
      <c r="C18" s="49" t="s">
        <v>1541</v>
      </c>
      <c r="D18" s="32">
        <f t="shared" si="3"/>
        <v>0</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1542</v>
      </c>
      <c r="B19" s="49" t="s">
        <v>56</v>
      </c>
      <c r="C19" s="49" t="s">
        <v>1543</v>
      </c>
      <c r="D19" s="32">
        <f>IF(B19="I",$F$2,IF(B19="G/2",$F$2/2,IF(B19="G/5",$F$2/5,IF(B19="G/10",$F$2/10,1))))</f>
        <v>1</v>
      </c>
      <c r="E19" s="42"/>
      <c r="F19" s="37">
        <f t="shared" si="0"/>
        <v>1</v>
      </c>
      <c r="G19" s="42"/>
      <c r="H19" s="45"/>
      <c r="I19" s="86">
        <f t="shared" si="1"/>
        <v>0</v>
      </c>
      <c r="J19" s="48"/>
      <c r="K19" s="87">
        <f t="shared" si="2"/>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1544</v>
      </c>
      <c r="B20" s="49" t="s">
        <v>56</v>
      </c>
      <c r="C20" s="49"/>
      <c r="D20" s="32">
        <f t="shared" si="3"/>
        <v>1</v>
      </c>
      <c r="E20" s="42"/>
      <c r="F20" s="37">
        <f t="shared" si="0"/>
        <v>1</v>
      </c>
      <c r="G20" s="42"/>
      <c r="H20" s="45"/>
      <c r="I20" s="86">
        <f t="shared" si="1"/>
        <v>0</v>
      </c>
      <c r="J20" s="48"/>
      <c r="K20" s="87">
        <f t="shared" si="2"/>
        <v>0</v>
      </c>
      <c r="L20" s="42"/>
      <c r="M20" s="42"/>
      <c r="N20" s="45"/>
      <c r="O20" s="88">
        <f t="shared" ref="O20:O21" si="11">IF(N20&lt;&gt;0,IF(N20+H20&gt;3*D20,0,IF(N20+H20&gt;D20*2.5,25,IF(N20+H20&gt;D20*2,50,IF(N20+H20&gt;D20*1.5,75,100)))),0)</f>
        <v>0</v>
      </c>
      <c r="P20" s="45"/>
      <c r="Q20" s="42"/>
      <c r="R20" s="42"/>
      <c r="S20" s="45"/>
      <c r="T20" s="45"/>
      <c r="U20" s="42"/>
      <c r="V20" s="88">
        <v>0</v>
      </c>
      <c r="W20" s="88"/>
    </row>
    <row r="21" spans="1:23" ht="39.950000000000003" customHeight="1" x14ac:dyDescent="0.25">
      <c r="A21" s="49" t="s">
        <v>1545</v>
      </c>
      <c r="B21" s="49" t="s">
        <v>56</v>
      </c>
      <c r="C21" s="49"/>
      <c r="D21" s="32">
        <f t="shared" si="3"/>
        <v>1</v>
      </c>
      <c r="E21" s="42"/>
      <c r="F21" s="37">
        <f t="shared" si="0"/>
        <v>1</v>
      </c>
      <c r="G21" s="42"/>
      <c r="H21" s="45"/>
      <c r="I21" s="86">
        <f t="shared" si="1"/>
        <v>0</v>
      </c>
      <c r="J21" s="48"/>
      <c r="K21" s="87">
        <f t="shared" si="2"/>
        <v>0</v>
      </c>
      <c r="L21" s="42"/>
      <c r="M21" s="42"/>
      <c r="N21" s="45"/>
      <c r="O21" s="88">
        <f t="shared" si="11"/>
        <v>0</v>
      </c>
      <c r="P21" s="45"/>
      <c r="Q21" s="42"/>
      <c r="R21" s="42"/>
      <c r="S21" s="45"/>
      <c r="T21" s="45"/>
      <c r="U21" s="42"/>
      <c r="V21" s="88">
        <v>0</v>
      </c>
      <c r="W21" s="88"/>
    </row>
    <row r="22" spans="1:23" ht="39.950000000000003" customHeight="1" x14ac:dyDescent="0.25">
      <c r="A22" s="49" t="s">
        <v>680</v>
      </c>
      <c r="B22" s="49" t="s">
        <v>56</v>
      </c>
      <c r="C22" s="49"/>
      <c r="D22" s="32">
        <f>IF(B22="I",$F$2,IF(B22="G/2",$F$2/2,IF(B22="G/5",$F$2/5,IF(B22="G/10",$F$2/10,1))))</f>
        <v>1</v>
      </c>
      <c r="E22" s="42"/>
      <c r="F22" s="37">
        <f t="shared" si="0"/>
        <v>1</v>
      </c>
      <c r="G22" s="42"/>
      <c r="H22" s="45"/>
      <c r="I22" s="86">
        <f t="shared" si="1"/>
        <v>0</v>
      </c>
      <c r="J22" s="48"/>
      <c r="K22" s="87">
        <f t="shared" si="2"/>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1546</v>
      </c>
      <c r="B23" s="49" t="s">
        <v>56</v>
      </c>
      <c r="C23" s="49"/>
      <c r="D23" s="32">
        <f t="shared" si="3"/>
        <v>1</v>
      </c>
      <c r="E23" s="42"/>
      <c r="F23" s="37">
        <f t="shared" si="0"/>
        <v>1</v>
      </c>
      <c r="G23" s="42"/>
      <c r="H23" s="45"/>
      <c r="I23" s="86">
        <f t="shared" si="1"/>
        <v>0</v>
      </c>
      <c r="J23" s="48"/>
      <c r="K23" s="87">
        <f t="shared" si="2"/>
        <v>0</v>
      </c>
      <c r="L23" s="42"/>
      <c r="M23" s="42"/>
      <c r="N23" s="45"/>
      <c r="O23" s="88">
        <f t="shared" ref="O23" si="12">IF(N23&lt;&gt;0,IF(N23+H23&gt;3*D23,0,IF(N23+H23&gt;D23*2.5,25,IF(N23+H23&gt;D23*2,50,IF(N23+H23&gt;D23*1.5,75,100)))),0)</f>
        <v>0</v>
      </c>
      <c r="P23" s="45"/>
      <c r="Q23" s="42"/>
      <c r="R23" s="42"/>
      <c r="S23" s="45"/>
      <c r="T23" s="45"/>
      <c r="U23" s="42"/>
      <c r="V23" s="88">
        <v>0</v>
      </c>
      <c r="W23" s="88"/>
    </row>
    <row r="24" spans="1:23" ht="39.950000000000003" customHeight="1" x14ac:dyDescent="0.25">
      <c r="A24" s="23" t="s">
        <v>72</v>
      </c>
      <c r="B24" s="23" t="s">
        <v>53</v>
      </c>
      <c r="C24" s="23" t="s">
        <v>54</v>
      </c>
      <c r="D24" s="36">
        <v>15</v>
      </c>
      <c r="E24" s="41"/>
      <c r="F24" s="28">
        <f>(AVERAGE(F25:F35)*$D$24)</f>
        <v>15</v>
      </c>
      <c r="G24" s="41"/>
      <c r="H24" s="44"/>
      <c r="I24" s="28">
        <f>(AVERAGE(I25:I35)*$D$24)</f>
        <v>0</v>
      </c>
      <c r="J24" s="47"/>
      <c r="K24" s="28">
        <f>(AVERAGE(K25:K35)*$D$24)</f>
        <v>0</v>
      </c>
      <c r="L24" s="41"/>
      <c r="M24" s="41"/>
      <c r="N24" s="44"/>
      <c r="O24" s="28">
        <f>AVERAGE(O25:O35)</f>
        <v>0</v>
      </c>
      <c r="P24" s="44"/>
      <c r="Q24" s="41"/>
      <c r="R24" s="41"/>
      <c r="S24" s="44"/>
      <c r="T24" s="44"/>
      <c r="U24" s="41"/>
      <c r="V24" s="28">
        <f>AVERAGE(V25:V35)</f>
        <v>0</v>
      </c>
      <c r="W24" s="28"/>
    </row>
    <row r="25" spans="1:23" ht="39.950000000000003" customHeight="1" x14ac:dyDescent="0.25">
      <c r="A25" s="49" t="s">
        <v>1547</v>
      </c>
      <c r="B25" s="49" t="s">
        <v>80</v>
      </c>
      <c r="C25" s="49"/>
      <c r="D25" s="32">
        <f t="shared" si="3"/>
        <v>0</v>
      </c>
      <c r="E25" s="42"/>
      <c r="F25" s="37">
        <f t="shared" ref="F25:F35" si="13">IF(H25&lt;&gt;0,0,1)</f>
        <v>1</v>
      </c>
      <c r="G25" s="42"/>
      <c r="H25" s="45"/>
      <c r="I25" s="86">
        <f t="shared" ref="I25:I35" si="14">IF(H25&lt;&gt;0,IF(H25&lt;D25,1,0),0)</f>
        <v>0</v>
      </c>
      <c r="J25" s="48"/>
      <c r="K25" s="87">
        <f t="shared" ref="K25:K35" si="15">IF(J25&lt;&gt;0,IF(J25&lt;2017,1,0),0)</f>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1548</v>
      </c>
      <c r="B26" s="49" t="s">
        <v>80</v>
      </c>
      <c r="C26" s="49"/>
      <c r="D26" s="32">
        <f t="shared" si="3"/>
        <v>0</v>
      </c>
      <c r="E26" s="42"/>
      <c r="F26" s="37">
        <f t="shared" si="13"/>
        <v>1</v>
      </c>
      <c r="G26" s="42"/>
      <c r="H26" s="45"/>
      <c r="I26" s="86">
        <f t="shared" si="14"/>
        <v>0</v>
      </c>
      <c r="J26" s="48"/>
      <c r="K26" s="87">
        <f t="shared" si="15"/>
        <v>0</v>
      </c>
      <c r="L26" s="42"/>
      <c r="M26" s="42"/>
      <c r="N26" s="45"/>
      <c r="O26" s="88">
        <f t="shared" ref="O26:O27" si="16">IF(N26&lt;&gt;0,IF(N26+H26&gt;3*D26,0,IF(N26+H26&gt;D26*2.5,25,IF(N26+H26&gt;D26*2,50,IF(N26+H26&gt;D26*1.5,75,100)))),0)</f>
        <v>0</v>
      </c>
      <c r="P26" s="45"/>
      <c r="Q26" s="42"/>
      <c r="R26" s="42"/>
      <c r="S26" s="45"/>
      <c r="T26" s="45"/>
      <c r="U26" s="42"/>
      <c r="V26" s="88">
        <v>0</v>
      </c>
      <c r="W26" s="88"/>
    </row>
    <row r="27" spans="1:23" ht="39.950000000000003" customHeight="1" x14ac:dyDescent="0.25">
      <c r="A27" s="49" t="s">
        <v>1549</v>
      </c>
      <c r="B27" s="49" t="s">
        <v>80</v>
      </c>
      <c r="C27" s="49"/>
      <c r="D27" s="32">
        <f t="shared" si="3"/>
        <v>0</v>
      </c>
      <c r="E27" s="42"/>
      <c r="F27" s="37">
        <f t="shared" si="13"/>
        <v>1</v>
      </c>
      <c r="G27" s="42"/>
      <c r="H27" s="45"/>
      <c r="I27" s="86">
        <f t="shared" si="14"/>
        <v>0</v>
      </c>
      <c r="J27" s="48"/>
      <c r="K27" s="87">
        <f t="shared" si="15"/>
        <v>0</v>
      </c>
      <c r="L27" s="42"/>
      <c r="M27" s="42"/>
      <c r="N27" s="45"/>
      <c r="O27" s="88">
        <f t="shared" si="16"/>
        <v>0</v>
      </c>
      <c r="P27" s="45"/>
      <c r="Q27" s="42"/>
      <c r="R27" s="42"/>
      <c r="S27" s="45"/>
      <c r="T27" s="45"/>
      <c r="U27" s="42"/>
      <c r="V27" s="88">
        <v>0</v>
      </c>
      <c r="W27" s="88"/>
    </row>
    <row r="28" spans="1:23" ht="39.950000000000003" customHeight="1" x14ac:dyDescent="0.25">
      <c r="A28" s="49" t="s">
        <v>1550</v>
      </c>
      <c r="B28" s="49" t="s">
        <v>80</v>
      </c>
      <c r="C28" s="49"/>
      <c r="D28" s="32">
        <f t="shared" si="3"/>
        <v>0</v>
      </c>
      <c r="E28" s="42"/>
      <c r="F28" s="37">
        <f t="shared" si="13"/>
        <v>1</v>
      </c>
      <c r="G28" s="42"/>
      <c r="H28" s="45"/>
      <c r="I28" s="86">
        <f t="shared" si="14"/>
        <v>0</v>
      </c>
      <c r="J28" s="48"/>
      <c r="K28" s="87">
        <f t="shared" si="15"/>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1551</v>
      </c>
      <c r="B29" s="49" t="s">
        <v>80</v>
      </c>
      <c r="C29" s="49"/>
      <c r="D29" s="32">
        <f t="shared" si="3"/>
        <v>0</v>
      </c>
      <c r="E29" s="42"/>
      <c r="F29" s="37">
        <f t="shared" si="13"/>
        <v>1</v>
      </c>
      <c r="G29" s="42"/>
      <c r="H29" s="45"/>
      <c r="I29" s="86">
        <f t="shared" si="14"/>
        <v>0</v>
      </c>
      <c r="J29" s="48"/>
      <c r="K29" s="87">
        <f t="shared" si="15"/>
        <v>0</v>
      </c>
      <c r="L29" s="42"/>
      <c r="M29" s="42"/>
      <c r="N29" s="45"/>
      <c r="O29" s="88">
        <f t="shared" ref="O29:O30" si="17">IF(N29&lt;&gt;0,IF(N29+H29&gt;3*D29,0,IF(N29+H29&gt;D29*2.5,25,IF(N29+H29&gt;D29*2,50,IF(N29+H29&gt;D29*1.5,75,100)))),0)</f>
        <v>0</v>
      </c>
      <c r="P29" s="45"/>
      <c r="Q29" s="42"/>
      <c r="R29" s="42"/>
      <c r="S29" s="45"/>
      <c r="T29" s="45"/>
      <c r="U29" s="42"/>
      <c r="V29" s="88">
        <v>0</v>
      </c>
      <c r="W29" s="88"/>
    </row>
    <row r="30" spans="1:23" ht="39.950000000000003" customHeight="1" x14ac:dyDescent="0.25">
      <c r="A30" s="49" t="s">
        <v>1552</v>
      </c>
      <c r="B30" s="49" t="s">
        <v>80</v>
      </c>
      <c r="C30" s="49"/>
      <c r="D30" s="32">
        <f t="shared" si="3"/>
        <v>0</v>
      </c>
      <c r="E30" s="42"/>
      <c r="F30" s="37">
        <f t="shared" si="13"/>
        <v>1</v>
      </c>
      <c r="G30" s="42"/>
      <c r="H30" s="45"/>
      <c r="I30" s="86">
        <f t="shared" si="14"/>
        <v>0</v>
      </c>
      <c r="J30" s="48"/>
      <c r="K30" s="87">
        <f t="shared" si="15"/>
        <v>0</v>
      </c>
      <c r="L30" s="42"/>
      <c r="M30" s="42"/>
      <c r="N30" s="45"/>
      <c r="O30" s="88">
        <f t="shared" si="17"/>
        <v>0</v>
      </c>
      <c r="P30" s="45"/>
      <c r="Q30" s="42"/>
      <c r="R30" s="42"/>
      <c r="S30" s="45"/>
      <c r="T30" s="45"/>
      <c r="U30" s="42"/>
      <c r="V30" s="88">
        <v>0</v>
      </c>
      <c r="W30" s="88"/>
    </row>
    <row r="31" spans="1:23" ht="39.950000000000003" customHeight="1" x14ac:dyDescent="0.25">
      <c r="A31" s="49" t="s">
        <v>328</v>
      </c>
      <c r="B31" s="49" t="s">
        <v>58</v>
      </c>
      <c r="C31" s="49"/>
      <c r="D31" s="32">
        <f t="shared" si="3"/>
        <v>0</v>
      </c>
      <c r="E31" s="42"/>
      <c r="F31" s="37">
        <f t="shared" si="13"/>
        <v>1</v>
      </c>
      <c r="G31" s="42"/>
      <c r="H31" s="45"/>
      <c r="I31" s="86">
        <f t="shared" si="14"/>
        <v>0</v>
      </c>
      <c r="J31" s="48"/>
      <c r="K31" s="87">
        <f t="shared" si="15"/>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1553</v>
      </c>
      <c r="B32" s="49" t="s">
        <v>58</v>
      </c>
      <c r="C32" s="49"/>
      <c r="D32" s="32">
        <f t="shared" si="3"/>
        <v>0</v>
      </c>
      <c r="E32" s="42"/>
      <c r="F32" s="37">
        <f t="shared" si="13"/>
        <v>1</v>
      </c>
      <c r="G32" s="42"/>
      <c r="H32" s="45"/>
      <c r="I32" s="86">
        <f t="shared" si="14"/>
        <v>0</v>
      </c>
      <c r="J32" s="48"/>
      <c r="K32" s="87">
        <f t="shared" si="15"/>
        <v>0</v>
      </c>
      <c r="L32" s="42"/>
      <c r="M32" s="42"/>
      <c r="N32" s="45"/>
      <c r="O32" s="88">
        <f t="shared" ref="O32:O33" si="18">IF(N32&lt;&gt;0,IF(N32+H32&gt;3*D32,0,IF(N32+H32&gt;D32*2.5,25,IF(N32+H32&gt;D32*2,50,IF(N32+H32&gt;D32*1.5,75,100)))),0)</f>
        <v>0</v>
      </c>
      <c r="P32" s="45"/>
      <c r="Q32" s="42"/>
      <c r="R32" s="42"/>
      <c r="S32" s="45"/>
      <c r="T32" s="45"/>
      <c r="U32" s="42"/>
      <c r="V32" s="88">
        <v>0</v>
      </c>
      <c r="W32" s="88"/>
    </row>
    <row r="33" spans="1:23" ht="39.950000000000003" customHeight="1" x14ac:dyDescent="0.25">
      <c r="A33" s="49" t="s">
        <v>1107</v>
      </c>
      <c r="B33" s="49" t="s">
        <v>80</v>
      </c>
      <c r="C33" s="49"/>
      <c r="D33" s="32">
        <f t="shared" si="3"/>
        <v>0</v>
      </c>
      <c r="E33" s="42"/>
      <c r="F33" s="37">
        <f t="shared" si="13"/>
        <v>1</v>
      </c>
      <c r="G33" s="42"/>
      <c r="H33" s="45"/>
      <c r="I33" s="86">
        <f t="shared" si="14"/>
        <v>0</v>
      </c>
      <c r="J33" s="48"/>
      <c r="K33" s="87">
        <f t="shared" si="15"/>
        <v>0</v>
      </c>
      <c r="L33" s="42"/>
      <c r="M33" s="42"/>
      <c r="N33" s="45"/>
      <c r="O33" s="88">
        <f t="shared" si="18"/>
        <v>0</v>
      </c>
      <c r="P33" s="45"/>
      <c r="Q33" s="42"/>
      <c r="R33" s="42"/>
      <c r="S33" s="45"/>
      <c r="T33" s="45"/>
      <c r="U33" s="42"/>
      <c r="V33" s="88">
        <v>0</v>
      </c>
      <c r="W33" s="88"/>
    </row>
    <row r="34" spans="1:23" ht="39.950000000000003" customHeight="1" x14ac:dyDescent="0.25">
      <c r="A34" s="49" t="s">
        <v>1554</v>
      </c>
      <c r="B34" s="49" t="s">
        <v>80</v>
      </c>
      <c r="C34" s="49"/>
      <c r="D34" s="32">
        <f t="shared" si="3"/>
        <v>0</v>
      </c>
      <c r="E34" s="42"/>
      <c r="F34" s="37">
        <f t="shared" si="13"/>
        <v>1</v>
      </c>
      <c r="G34" s="42"/>
      <c r="H34" s="45"/>
      <c r="I34" s="86">
        <f t="shared" si="14"/>
        <v>0</v>
      </c>
      <c r="J34" s="48"/>
      <c r="K34" s="87">
        <f t="shared" si="15"/>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1555</v>
      </c>
      <c r="B35" s="49" t="s">
        <v>80</v>
      </c>
      <c r="C35" s="49"/>
      <c r="D35" s="32">
        <f t="shared" si="3"/>
        <v>0</v>
      </c>
      <c r="E35" s="42"/>
      <c r="F35" s="37">
        <f t="shared" si="13"/>
        <v>1</v>
      </c>
      <c r="G35" s="42"/>
      <c r="H35" s="45"/>
      <c r="I35" s="86">
        <f t="shared" si="14"/>
        <v>0</v>
      </c>
      <c r="J35" s="48"/>
      <c r="K35" s="87">
        <f t="shared" si="15"/>
        <v>0</v>
      </c>
      <c r="L35" s="42"/>
      <c r="M35" s="42"/>
      <c r="N35" s="45"/>
      <c r="O35" s="88">
        <f t="shared" ref="O35" si="19">IF(N35&lt;&gt;0,IF(N35+H35&gt;3*D35,0,IF(N35+H35&gt;D35*2.5,25,IF(N35+H35&gt;D35*2,50,IF(N35+H35&gt;D35*1.5,75,100)))),0)</f>
        <v>0</v>
      </c>
      <c r="P35" s="45"/>
      <c r="Q35" s="42"/>
      <c r="R35" s="42"/>
      <c r="S35" s="45"/>
      <c r="T35" s="45"/>
      <c r="U35" s="42"/>
      <c r="V35" s="88">
        <v>0</v>
      </c>
      <c r="W35" s="88"/>
    </row>
    <row r="36" spans="1:23" ht="39.950000000000003" customHeight="1" x14ac:dyDescent="0.25">
      <c r="A36" s="23" t="s">
        <v>60</v>
      </c>
      <c r="B36" s="23" t="s">
        <v>53</v>
      </c>
      <c r="C36" s="23" t="s">
        <v>54</v>
      </c>
      <c r="D36" s="36">
        <v>10</v>
      </c>
      <c r="E36" s="41"/>
      <c r="F36" s="28">
        <f>(AVERAGE(F37:F60)*$D$36)</f>
        <v>10</v>
      </c>
      <c r="G36" s="41"/>
      <c r="H36" s="44"/>
      <c r="I36" s="28">
        <f>(AVERAGE(I37:I60)*$D$36)</f>
        <v>0</v>
      </c>
      <c r="J36" s="47"/>
      <c r="K36" s="28">
        <f>(AVERAGE(K37:K60)*$D$36)</f>
        <v>0</v>
      </c>
      <c r="L36" s="41"/>
      <c r="M36" s="41"/>
      <c r="N36" s="44"/>
      <c r="O36" s="28">
        <f>AVERAGE(O37:O60)</f>
        <v>0</v>
      </c>
      <c r="P36" s="44"/>
      <c r="Q36" s="41"/>
      <c r="R36" s="41"/>
      <c r="S36" s="44"/>
      <c r="T36" s="44"/>
      <c r="U36" s="41"/>
      <c r="V36" s="28">
        <f>AVERAGE(V37:V60)</f>
        <v>0</v>
      </c>
      <c r="W36" s="28"/>
    </row>
    <row r="37" spans="1:23" ht="39.950000000000003" customHeight="1" x14ac:dyDescent="0.25">
      <c r="A37" s="49" t="s">
        <v>258</v>
      </c>
      <c r="B37" s="49" t="s">
        <v>80</v>
      </c>
      <c r="C37" s="49" t="s">
        <v>1556</v>
      </c>
      <c r="D37" s="32">
        <f t="shared" si="3"/>
        <v>0</v>
      </c>
      <c r="E37" s="42"/>
      <c r="F37" s="37">
        <f t="shared" ref="F37:F60" si="20">IF(H37&lt;&gt;0,0,1)</f>
        <v>1</v>
      </c>
      <c r="G37" s="42"/>
      <c r="H37" s="45"/>
      <c r="I37" s="86">
        <f t="shared" ref="I37:I60" si="21">IF(H37&lt;&gt;0,IF(H37&lt;D37,1,0),0)</f>
        <v>0</v>
      </c>
      <c r="J37" s="48"/>
      <c r="K37" s="87">
        <f t="shared" ref="K37:K60" si="22">IF(J37&lt;&gt;0,IF(J37&lt;2017,1,0),0)</f>
        <v>0</v>
      </c>
      <c r="L37" s="42"/>
      <c r="M37" s="42"/>
      <c r="N37" s="45"/>
      <c r="O37" s="88">
        <f t="shared" ref="O37" si="23">IF(N37&lt;&gt;0,IF(N37+H37&gt;3*D37,0,IF(N37+H37&gt;D37*2.5,25,IF(N37+H37&gt;D37*2,50,IF(N37+H37&gt;D37*1.5,75,100)))),0)</f>
        <v>0</v>
      </c>
      <c r="P37" s="45"/>
      <c r="Q37" s="42"/>
      <c r="R37" s="42"/>
      <c r="S37" s="45"/>
      <c r="T37" s="45"/>
      <c r="U37" s="42"/>
      <c r="V37" s="88">
        <v>0</v>
      </c>
      <c r="W37" s="88"/>
    </row>
    <row r="38" spans="1:23" ht="39.950000000000003" customHeight="1" x14ac:dyDescent="0.25">
      <c r="A38" s="49" t="s">
        <v>1557</v>
      </c>
      <c r="B38" s="49" t="s">
        <v>80</v>
      </c>
      <c r="C38" s="49"/>
      <c r="D38" s="32">
        <f t="shared" ref="D38" si="24">IF(B38="I",$F$2,IF(B38="G/2",$F$2/2,IF(B38="G/5",$F$2/5,IF(B38="G/10",$F$2/10,1))))</f>
        <v>0</v>
      </c>
      <c r="E38" s="42"/>
      <c r="F38" s="37">
        <f t="shared" ref="F38" si="25">IF(H38&lt;&gt;0,0,1)</f>
        <v>1</v>
      </c>
      <c r="G38" s="42"/>
      <c r="H38" s="45"/>
      <c r="I38" s="86">
        <f t="shared" ref="I38" si="26">IF(H38&lt;&gt;0,IF(H38&lt;D38,1,0),0)</f>
        <v>0</v>
      </c>
      <c r="J38" s="48"/>
      <c r="K38" s="87">
        <f t="shared" si="22"/>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1504</v>
      </c>
      <c r="B39" s="49" t="s">
        <v>56</v>
      </c>
      <c r="C39" s="49"/>
      <c r="D39" s="32">
        <f t="shared" si="3"/>
        <v>1</v>
      </c>
      <c r="E39" s="42"/>
      <c r="F39" s="37">
        <f t="shared" si="20"/>
        <v>1</v>
      </c>
      <c r="G39" s="42"/>
      <c r="H39" s="45"/>
      <c r="I39" s="86">
        <f t="shared" si="21"/>
        <v>0</v>
      </c>
      <c r="J39" s="48"/>
      <c r="K39" s="87">
        <f t="shared" si="22"/>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1558</v>
      </c>
      <c r="B40" s="49" t="s">
        <v>80</v>
      </c>
      <c r="C40" s="49" t="s">
        <v>558</v>
      </c>
      <c r="D40" s="32">
        <f t="shared" si="3"/>
        <v>0</v>
      </c>
      <c r="E40" s="42"/>
      <c r="F40" s="37">
        <f t="shared" si="20"/>
        <v>1</v>
      </c>
      <c r="G40" s="42"/>
      <c r="H40" s="45"/>
      <c r="I40" s="86">
        <f t="shared" si="21"/>
        <v>0</v>
      </c>
      <c r="J40" s="48"/>
      <c r="K40" s="87">
        <f t="shared" si="22"/>
        <v>0</v>
      </c>
      <c r="L40" s="42"/>
      <c r="M40" s="42"/>
      <c r="N40" s="45"/>
      <c r="O40" s="88">
        <f t="shared" ref="O40:O41" si="27">IF(N40&lt;&gt;0,IF(N40+H40&gt;3*D40,0,IF(N40+H40&gt;D40*2.5,25,IF(N40+H40&gt;D40*2,50,IF(N40+H40&gt;D40*1.5,75,100)))),0)</f>
        <v>0</v>
      </c>
      <c r="P40" s="45"/>
      <c r="Q40" s="42"/>
      <c r="R40" s="42"/>
      <c r="S40" s="45"/>
      <c r="T40" s="45"/>
      <c r="U40" s="42"/>
      <c r="V40" s="88">
        <v>0</v>
      </c>
      <c r="W40" s="88"/>
    </row>
    <row r="41" spans="1:23" ht="39.950000000000003" customHeight="1" x14ac:dyDescent="0.25">
      <c r="A41" s="49" t="s">
        <v>1559</v>
      </c>
      <c r="B41" s="49" t="s">
        <v>80</v>
      </c>
      <c r="C41" s="49"/>
      <c r="D41" s="32">
        <f t="shared" si="3"/>
        <v>0</v>
      </c>
      <c r="E41" s="42"/>
      <c r="F41" s="37">
        <f t="shared" si="20"/>
        <v>1</v>
      </c>
      <c r="G41" s="42"/>
      <c r="H41" s="45"/>
      <c r="I41" s="86">
        <f t="shared" si="21"/>
        <v>0</v>
      </c>
      <c r="J41" s="48"/>
      <c r="K41" s="87">
        <f t="shared" si="22"/>
        <v>0</v>
      </c>
      <c r="L41" s="42"/>
      <c r="M41" s="42"/>
      <c r="N41" s="45"/>
      <c r="O41" s="88">
        <f t="shared" si="27"/>
        <v>0</v>
      </c>
      <c r="P41" s="45"/>
      <c r="Q41" s="42"/>
      <c r="R41" s="42"/>
      <c r="S41" s="45"/>
      <c r="T41" s="45"/>
      <c r="U41" s="42"/>
      <c r="V41" s="88">
        <v>0</v>
      </c>
      <c r="W41" s="88"/>
    </row>
    <row r="42" spans="1:23" ht="39.950000000000003" customHeight="1" x14ac:dyDescent="0.25">
      <c r="A42" s="49" t="s">
        <v>1560</v>
      </c>
      <c r="B42" s="49" t="s">
        <v>80</v>
      </c>
      <c r="C42" s="49" t="s">
        <v>1561</v>
      </c>
      <c r="D42" s="32">
        <f t="shared" si="3"/>
        <v>0</v>
      </c>
      <c r="E42" s="42"/>
      <c r="F42" s="37">
        <f t="shared" si="20"/>
        <v>1</v>
      </c>
      <c r="G42" s="42"/>
      <c r="H42" s="45"/>
      <c r="I42" s="86">
        <f t="shared" si="21"/>
        <v>0</v>
      </c>
      <c r="J42" s="48"/>
      <c r="K42" s="87">
        <f t="shared" si="22"/>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1562</v>
      </c>
      <c r="B43" s="49" t="s">
        <v>80</v>
      </c>
      <c r="C43" s="49"/>
      <c r="D43" s="32">
        <f t="shared" si="3"/>
        <v>0</v>
      </c>
      <c r="E43" s="42"/>
      <c r="F43" s="37">
        <f t="shared" si="20"/>
        <v>1</v>
      </c>
      <c r="G43" s="42"/>
      <c r="H43" s="45"/>
      <c r="I43" s="86">
        <f t="shared" si="21"/>
        <v>0</v>
      </c>
      <c r="J43" s="48"/>
      <c r="K43" s="87">
        <f t="shared" si="22"/>
        <v>0</v>
      </c>
      <c r="L43" s="42"/>
      <c r="M43" s="42"/>
      <c r="N43" s="45"/>
      <c r="O43" s="88">
        <f t="shared" ref="O43:O44" si="28">IF(N43&lt;&gt;0,IF(N43+H43&gt;3*D43,0,IF(N43+H43&gt;D43*2.5,25,IF(N43+H43&gt;D43*2,50,IF(N43+H43&gt;D43*1.5,75,100)))),0)</f>
        <v>0</v>
      </c>
      <c r="P43" s="45"/>
      <c r="Q43" s="42"/>
      <c r="R43" s="42"/>
      <c r="S43" s="45"/>
      <c r="T43" s="45"/>
      <c r="U43" s="42"/>
      <c r="V43" s="88">
        <v>0</v>
      </c>
      <c r="W43" s="88"/>
    </row>
    <row r="44" spans="1:23" ht="39.950000000000003" customHeight="1" x14ac:dyDescent="0.25">
      <c r="A44" s="49" t="s">
        <v>1563</v>
      </c>
      <c r="B44" s="49" t="s">
        <v>80</v>
      </c>
      <c r="C44" s="49" t="s">
        <v>1564</v>
      </c>
      <c r="D44" s="32">
        <f t="shared" si="3"/>
        <v>0</v>
      </c>
      <c r="E44" s="42"/>
      <c r="F44" s="37">
        <f t="shared" si="20"/>
        <v>1</v>
      </c>
      <c r="G44" s="42"/>
      <c r="H44" s="45"/>
      <c r="I44" s="86">
        <f t="shared" si="21"/>
        <v>0</v>
      </c>
      <c r="J44" s="48"/>
      <c r="K44" s="87">
        <f t="shared" si="22"/>
        <v>0</v>
      </c>
      <c r="L44" s="42"/>
      <c r="M44" s="42"/>
      <c r="N44" s="45"/>
      <c r="O44" s="88">
        <f t="shared" si="28"/>
        <v>0</v>
      </c>
      <c r="P44" s="45"/>
      <c r="Q44" s="42"/>
      <c r="R44" s="42"/>
      <c r="S44" s="45"/>
      <c r="T44" s="45"/>
      <c r="U44" s="42"/>
      <c r="V44" s="88">
        <v>0</v>
      </c>
      <c r="W44" s="88"/>
    </row>
    <row r="45" spans="1:23" ht="39.950000000000003" customHeight="1" x14ac:dyDescent="0.25">
      <c r="A45" s="49" t="s">
        <v>1565</v>
      </c>
      <c r="B45" s="49" t="s">
        <v>56</v>
      </c>
      <c r="C45" s="49" t="s">
        <v>1566</v>
      </c>
      <c r="D45" s="32">
        <f t="shared" si="3"/>
        <v>1</v>
      </c>
      <c r="E45" s="42"/>
      <c r="F45" s="37">
        <f t="shared" si="20"/>
        <v>1</v>
      </c>
      <c r="G45" s="42"/>
      <c r="H45" s="45"/>
      <c r="I45" s="86">
        <f t="shared" si="21"/>
        <v>0</v>
      </c>
      <c r="J45" s="48"/>
      <c r="K45" s="87">
        <f t="shared" si="22"/>
        <v>0</v>
      </c>
      <c r="L45" s="42"/>
      <c r="M45" s="42"/>
      <c r="N45" s="45"/>
      <c r="O45" s="88">
        <f>IF(N45&lt;&gt;0,IF(N45+H45&gt;3*D45,0,IF(N45+H45&gt;D45*2.5,25,IF(N45+H45&gt;D45*2,50,IF(N45+H45&gt;D45*1.5,75,100)))),0)</f>
        <v>0</v>
      </c>
      <c r="P45" s="45"/>
      <c r="Q45" s="42"/>
      <c r="R45" s="42"/>
      <c r="S45" s="45"/>
      <c r="T45" s="45"/>
      <c r="U45" s="42"/>
      <c r="V45" s="88">
        <v>0</v>
      </c>
      <c r="W45" s="88"/>
    </row>
    <row r="46" spans="1:23" ht="39.950000000000003" customHeight="1" x14ac:dyDescent="0.25">
      <c r="A46" s="49" t="s">
        <v>1567</v>
      </c>
      <c r="B46" s="49" t="s">
        <v>80</v>
      </c>
      <c r="C46" s="49" t="s">
        <v>1568</v>
      </c>
      <c r="D46" s="32">
        <f t="shared" si="3"/>
        <v>0</v>
      </c>
      <c r="E46" s="42"/>
      <c r="F46" s="37">
        <f t="shared" si="20"/>
        <v>1</v>
      </c>
      <c r="G46" s="42"/>
      <c r="H46" s="45"/>
      <c r="I46" s="86">
        <f t="shared" si="21"/>
        <v>0</v>
      </c>
      <c r="J46" s="48"/>
      <c r="K46" s="87">
        <f t="shared" si="22"/>
        <v>0</v>
      </c>
      <c r="L46" s="42"/>
      <c r="M46" s="42"/>
      <c r="N46" s="45"/>
      <c r="O46" s="88">
        <f t="shared" ref="O46:O47" si="29">IF(N46&lt;&gt;0,IF(N46+H46&gt;3*D46,0,IF(N46+H46&gt;D46*2.5,25,IF(N46+H46&gt;D46*2,50,IF(N46+H46&gt;D46*1.5,75,100)))),0)</f>
        <v>0</v>
      </c>
      <c r="P46" s="45"/>
      <c r="Q46" s="42"/>
      <c r="R46" s="42"/>
      <c r="S46" s="45"/>
      <c r="T46" s="45"/>
      <c r="U46" s="42"/>
      <c r="V46" s="88">
        <v>0</v>
      </c>
      <c r="W46" s="88"/>
    </row>
    <row r="47" spans="1:23" ht="39.950000000000003" customHeight="1" x14ac:dyDescent="0.25">
      <c r="A47" s="49" t="s">
        <v>1002</v>
      </c>
      <c r="B47" s="49" t="s">
        <v>80</v>
      </c>
      <c r="C47" s="49" t="s">
        <v>1513</v>
      </c>
      <c r="D47" s="32">
        <f t="shared" si="3"/>
        <v>0</v>
      </c>
      <c r="E47" s="42"/>
      <c r="F47" s="37">
        <f t="shared" si="20"/>
        <v>1</v>
      </c>
      <c r="G47" s="42"/>
      <c r="H47" s="45"/>
      <c r="I47" s="86">
        <f t="shared" si="21"/>
        <v>0</v>
      </c>
      <c r="J47" s="48"/>
      <c r="K47" s="87">
        <f t="shared" si="22"/>
        <v>0</v>
      </c>
      <c r="L47" s="42"/>
      <c r="M47" s="42"/>
      <c r="N47" s="45"/>
      <c r="O47" s="88">
        <f t="shared" si="29"/>
        <v>0</v>
      </c>
      <c r="P47" s="45"/>
      <c r="Q47" s="42"/>
      <c r="R47" s="42"/>
      <c r="S47" s="45"/>
      <c r="T47" s="45"/>
      <c r="U47" s="42"/>
      <c r="V47" s="88">
        <v>0</v>
      </c>
      <c r="W47" s="88"/>
    </row>
    <row r="48" spans="1:23" ht="39.950000000000003" customHeight="1" x14ac:dyDescent="0.25">
      <c r="A48" s="49" t="s">
        <v>1569</v>
      </c>
      <c r="B48" s="49" t="s">
        <v>80</v>
      </c>
      <c r="C48" s="49"/>
      <c r="D48" s="32">
        <f t="shared" si="3"/>
        <v>0</v>
      </c>
      <c r="E48" s="42"/>
      <c r="F48" s="37">
        <f t="shared" si="20"/>
        <v>1</v>
      </c>
      <c r="G48" s="42"/>
      <c r="H48" s="45"/>
      <c r="I48" s="86">
        <f t="shared" si="21"/>
        <v>0</v>
      </c>
      <c r="J48" s="48"/>
      <c r="K48" s="87">
        <f t="shared" si="22"/>
        <v>0</v>
      </c>
      <c r="L48" s="42"/>
      <c r="M48" s="42"/>
      <c r="N48" s="45"/>
      <c r="O48" s="88">
        <f>IF(N48&lt;&gt;0,IF(N48+H48&gt;3*D48,0,IF(N48+H48&gt;D48*2.5,25,IF(N48+H48&gt;D48*2,50,IF(N48+H48&gt;D48*1.5,75,100)))),0)</f>
        <v>0</v>
      </c>
      <c r="P48" s="45"/>
      <c r="Q48" s="42"/>
      <c r="R48" s="42"/>
      <c r="S48" s="45"/>
      <c r="T48" s="45"/>
      <c r="U48" s="42"/>
      <c r="V48" s="88">
        <v>0</v>
      </c>
      <c r="W48" s="88"/>
    </row>
    <row r="49" spans="1:23" ht="39.950000000000003" customHeight="1" x14ac:dyDescent="0.25">
      <c r="A49" s="49" t="s">
        <v>1004</v>
      </c>
      <c r="B49" s="49" t="s">
        <v>80</v>
      </c>
      <c r="C49" s="49" t="s">
        <v>1570</v>
      </c>
      <c r="D49" s="32">
        <f t="shared" si="3"/>
        <v>0</v>
      </c>
      <c r="E49" s="42"/>
      <c r="F49" s="37">
        <f t="shared" si="20"/>
        <v>1</v>
      </c>
      <c r="G49" s="42"/>
      <c r="H49" s="45"/>
      <c r="I49" s="86">
        <f t="shared" si="21"/>
        <v>0</v>
      </c>
      <c r="J49" s="48"/>
      <c r="K49" s="87">
        <f t="shared" si="22"/>
        <v>0</v>
      </c>
      <c r="L49" s="42"/>
      <c r="M49" s="42"/>
      <c r="N49" s="45"/>
      <c r="O49" s="88">
        <f t="shared" ref="O49:O50" si="30">IF(N49&lt;&gt;0,IF(N49+H49&gt;3*D49,0,IF(N49+H49&gt;D49*2.5,25,IF(N49+H49&gt;D49*2,50,IF(N49+H49&gt;D49*1.5,75,100)))),0)</f>
        <v>0</v>
      </c>
      <c r="P49" s="45"/>
      <c r="Q49" s="42"/>
      <c r="R49" s="42"/>
      <c r="S49" s="45"/>
      <c r="T49" s="45"/>
      <c r="U49" s="42"/>
      <c r="V49" s="88">
        <v>0</v>
      </c>
      <c r="W49" s="88"/>
    </row>
    <row r="50" spans="1:23" ht="39.950000000000003" customHeight="1" x14ac:dyDescent="0.25">
      <c r="A50" s="49" t="s">
        <v>1571</v>
      </c>
      <c r="B50" s="49" t="s">
        <v>80</v>
      </c>
      <c r="C50" s="49" t="s">
        <v>1572</v>
      </c>
      <c r="D50" s="32">
        <f t="shared" si="3"/>
        <v>0</v>
      </c>
      <c r="E50" s="42"/>
      <c r="F50" s="37">
        <f t="shared" si="20"/>
        <v>1</v>
      </c>
      <c r="G50" s="42"/>
      <c r="H50" s="45"/>
      <c r="I50" s="86">
        <f t="shared" si="21"/>
        <v>0</v>
      </c>
      <c r="J50" s="48"/>
      <c r="K50" s="87">
        <f t="shared" si="22"/>
        <v>0</v>
      </c>
      <c r="L50" s="42"/>
      <c r="M50" s="42"/>
      <c r="N50" s="45"/>
      <c r="O50" s="88">
        <f t="shared" si="30"/>
        <v>0</v>
      </c>
      <c r="P50" s="45"/>
      <c r="Q50" s="42"/>
      <c r="R50" s="42"/>
      <c r="S50" s="45"/>
      <c r="T50" s="45"/>
      <c r="U50" s="42"/>
      <c r="V50" s="88">
        <v>0</v>
      </c>
      <c r="W50" s="88"/>
    </row>
    <row r="51" spans="1:23" ht="39.950000000000003" customHeight="1" x14ac:dyDescent="0.25">
      <c r="A51" s="49" t="s">
        <v>1573</v>
      </c>
      <c r="B51" s="49" t="s">
        <v>80</v>
      </c>
      <c r="C51" s="49"/>
      <c r="D51" s="32">
        <f t="shared" si="3"/>
        <v>0</v>
      </c>
      <c r="E51" s="42"/>
      <c r="F51" s="37">
        <f t="shared" si="20"/>
        <v>1</v>
      </c>
      <c r="G51" s="42"/>
      <c r="H51" s="45"/>
      <c r="I51" s="86">
        <f t="shared" si="21"/>
        <v>0</v>
      </c>
      <c r="J51" s="48"/>
      <c r="K51" s="87">
        <f t="shared" si="22"/>
        <v>0</v>
      </c>
      <c r="L51" s="42"/>
      <c r="M51" s="42"/>
      <c r="N51" s="45"/>
      <c r="O51" s="88">
        <f>IF(N51&lt;&gt;0,IF(N51+H51&gt;3*D51,0,IF(N51+H51&gt;D51*2.5,25,IF(N51+H51&gt;D51*2,50,IF(N51+H51&gt;D51*1.5,75,100)))),0)</f>
        <v>0</v>
      </c>
      <c r="P51" s="45"/>
      <c r="Q51" s="42"/>
      <c r="R51" s="42"/>
      <c r="S51" s="45"/>
      <c r="T51" s="45"/>
      <c r="U51" s="42"/>
      <c r="V51" s="88">
        <v>0</v>
      </c>
      <c r="W51" s="88"/>
    </row>
    <row r="52" spans="1:23" ht="39.950000000000003" customHeight="1" x14ac:dyDescent="0.25">
      <c r="A52" s="49" t="s">
        <v>1574</v>
      </c>
      <c r="B52" s="49" t="s">
        <v>80</v>
      </c>
      <c r="C52" s="49" t="s">
        <v>1575</v>
      </c>
      <c r="D52" s="32">
        <f t="shared" si="3"/>
        <v>0</v>
      </c>
      <c r="E52" s="42"/>
      <c r="F52" s="37">
        <f t="shared" si="20"/>
        <v>1</v>
      </c>
      <c r="G52" s="42"/>
      <c r="H52" s="45"/>
      <c r="I52" s="86">
        <f t="shared" si="21"/>
        <v>0</v>
      </c>
      <c r="J52" s="48"/>
      <c r="K52" s="87">
        <f t="shared" si="22"/>
        <v>0</v>
      </c>
      <c r="L52" s="42"/>
      <c r="M52" s="42"/>
      <c r="N52" s="45"/>
      <c r="O52" s="88">
        <f t="shared" ref="O52:O53" si="31">IF(N52&lt;&gt;0,IF(N52+H52&gt;3*D52,0,IF(N52+H52&gt;D52*2.5,25,IF(N52+H52&gt;D52*2,50,IF(N52+H52&gt;D52*1.5,75,100)))),0)</f>
        <v>0</v>
      </c>
      <c r="P52" s="45"/>
      <c r="Q52" s="42"/>
      <c r="R52" s="42"/>
      <c r="S52" s="45"/>
      <c r="T52" s="45"/>
      <c r="U52" s="42"/>
      <c r="V52" s="88">
        <v>0</v>
      </c>
      <c r="W52" s="88"/>
    </row>
    <row r="53" spans="1:23" ht="39.950000000000003" customHeight="1" x14ac:dyDescent="0.25">
      <c r="A53" s="49" t="s">
        <v>1576</v>
      </c>
      <c r="B53" s="49" t="s">
        <v>80</v>
      </c>
      <c r="C53" s="49" t="s">
        <v>1577</v>
      </c>
      <c r="D53" s="32">
        <f t="shared" si="3"/>
        <v>0</v>
      </c>
      <c r="E53" s="42"/>
      <c r="F53" s="37">
        <f t="shared" si="20"/>
        <v>1</v>
      </c>
      <c r="G53" s="42"/>
      <c r="H53" s="45"/>
      <c r="I53" s="86">
        <f t="shared" si="21"/>
        <v>0</v>
      </c>
      <c r="J53" s="48"/>
      <c r="K53" s="87">
        <f t="shared" si="22"/>
        <v>0</v>
      </c>
      <c r="L53" s="42"/>
      <c r="M53" s="42"/>
      <c r="N53" s="45"/>
      <c r="O53" s="88">
        <f t="shared" si="31"/>
        <v>0</v>
      </c>
      <c r="P53" s="45"/>
      <c r="Q53" s="42"/>
      <c r="R53" s="42"/>
      <c r="S53" s="45"/>
      <c r="T53" s="45"/>
      <c r="U53" s="42"/>
      <c r="V53" s="88">
        <v>0</v>
      </c>
      <c r="W53" s="88"/>
    </row>
    <row r="54" spans="1:23" ht="39.950000000000003" customHeight="1" x14ac:dyDescent="0.25">
      <c r="A54" s="49" t="s">
        <v>1578</v>
      </c>
      <c r="B54" s="49" t="s">
        <v>80</v>
      </c>
      <c r="C54" s="49"/>
      <c r="D54" s="32">
        <f t="shared" si="3"/>
        <v>0</v>
      </c>
      <c r="E54" s="42"/>
      <c r="F54" s="37">
        <f t="shared" si="20"/>
        <v>1</v>
      </c>
      <c r="G54" s="42"/>
      <c r="H54" s="45"/>
      <c r="I54" s="86">
        <f t="shared" si="21"/>
        <v>0</v>
      </c>
      <c r="J54" s="48"/>
      <c r="K54" s="87">
        <f t="shared" si="22"/>
        <v>0</v>
      </c>
      <c r="L54" s="42"/>
      <c r="M54" s="42"/>
      <c r="N54" s="45"/>
      <c r="O54" s="88">
        <f>IF(N54&lt;&gt;0,IF(N54+H54&gt;3*D54,0,IF(N54+H54&gt;D54*2.5,25,IF(N54+H54&gt;D54*2,50,IF(N54+H54&gt;D54*1.5,75,100)))),0)</f>
        <v>0</v>
      </c>
      <c r="P54" s="45"/>
      <c r="Q54" s="42"/>
      <c r="R54" s="42"/>
      <c r="S54" s="45"/>
      <c r="T54" s="45"/>
      <c r="U54" s="42"/>
      <c r="V54" s="88">
        <v>0</v>
      </c>
      <c r="W54" s="88"/>
    </row>
    <row r="55" spans="1:23" ht="39.950000000000003" customHeight="1" x14ac:dyDescent="0.25">
      <c r="A55" s="49" t="s">
        <v>1579</v>
      </c>
      <c r="B55" s="49" t="s">
        <v>80</v>
      </c>
      <c r="C55" s="49"/>
      <c r="D55" s="32">
        <f t="shared" si="3"/>
        <v>0</v>
      </c>
      <c r="E55" s="42"/>
      <c r="F55" s="37">
        <f t="shared" si="20"/>
        <v>1</v>
      </c>
      <c r="G55" s="42"/>
      <c r="H55" s="45"/>
      <c r="I55" s="86">
        <f t="shared" si="21"/>
        <v>0</v>
      </c>
      <c r="J55" s="48"/>
      <c r="K55" s="87">
        <f t="shared" si="22"/>
        <v>0</v>
      </c>
      <c r="L55" s="42"/>
      <c r="M55" s="42"/>
      <c r="N55" s="45"/>
      <c r="O55" s="88">
        <f t="shared" ref="O55:O60" si="32">IF(N55&lt;&gt;0,IF(N55+H55&gt;3*D55,0,IF(N55+H55&gt;D55*2.5,25,IF(N55+H55&gt;D55*2,50,IF(N55+H55&gt;D55*1.5,75,100)))),0)</f>
        <v>0</v>
      </c>
      <c r="P55" s="45"/>
      <c r="Q55" s="42"/>
      <c r="R55" s="42"/>
      <c r="S55" s="45"/>
      <c r="T55" s="45"/>
      <c r="U55" s="42"/>
      <c r="V55" s="88">
        <v>0</v>
      </c>
      <c r="W55" s="88"/>
    </row>
    <row r="56" spans="1:23" ht="39.950000000000003" customHeight="1" x14ac:dyDescent="0.25">
      <c r="A56" s="49" t="s">
        <v>1580</v>
      </c>
      <c r="B56" s="49" t="s">
        <v>80</v>
      </c>
      <c r="C56" s="49"/>
      <c r="D56" s="32">
        <f t="shared" si="3"/>
        <v>0</v>
      </c>
      <c r="E56" s="42"/>
      <c r="F56" s="37">
        <f t="shared" si="20"/>
        <v>1</v>
      </c>
      <c r="G56" s="42"/>
      <c r="H56" s="45"/>
      <c r="I56" s="86">
        <f t="shared" si="21"/>
        <v>0</v>
      </c>
      <c r="J56" s="48"/>
      <c r="K56" s="87">
        <f t="shared" si="22"/>
        <v>0</v>
      </c>
      <c r="L56" s="42"/>
      <c r="M56" s="42"/>
      <c r="N56" s="45"/>
      <c r="O56" s="88">
        <f t="shared" si="32"/>
        <v>0</v>
      </c>
      <c r="P56" s="45"/>
      <c r="Q56" s="42"/>
      <c r="R56" s="42"/>
      <c r="S56" s="45"/>
      <c r="T56" s="45"/>
      <c r="U56" s="42"/>
      <c r="V56" s="88">
        <v>0</v>
      </c>
      <c r="W56" s="88"/>
    </row>
    <row r="57" spans="1:23" ht="39.950000000000003" customHeight="1" x14ac:dyDescent="0.25">
      <c r="A57" s="49" t="s">
        <v>1581</v>
      </c>
      <c r="B57" s="49" t="s">
        <v>80</v>
      </c>
      <c r="C57" s="49" t="s">
        <v>1582</v>
      </c>
      <c r="D57" s="32">
        <f t="shared" si="3"/>
        <v>0</v>
      </c>
      <c r="E57" s="42"/>
      <c r="F57" s="37">
        <f t="shared" si="20"/>
        <v>1</v>
      </c>
      <c r="G57" s="42"/>
      <c r="H57" s="45"/>
      <c r="I57" s="86">
        <f t="shared" si="21"/>
        <v>0</v>
      </c>
      <c r="J57" s="48"/>
      <c r="K57" s="87">
        <f t="shared" si="22"/>
        <v>0</v>
      </c>
      <c r="L57" s="42"/>
      <c r="M57" s="42"/>
      <c r="N57" s="45"/>
      <c r="O57" s="88">
        <f t="shared" si="32"/>
        <v>0</v>
      </c>
      <c r="P57" s="45"/>
      <c r="Q57" s="42"/>
      <c r="R57" s="42"/>
      <c r="S57" s="45"/>
      <c r="T57" s="45"/>
      <c r="U57" s="42"/>
      <c r="V57" s="88">
        <v>0</v>
      </c>
      <c r="W57" s="88"/>
    </row>
    <row r="58" spans="1:23" ht="39.950000000000003" customHeight="1" x14ac:dyDescent="0.25">
      <c r="A58" s="49" t="s">
        <v>1526</v>
      </c>
      <c r="B58" s="49" t="s">
        <v>80</v>
      </c>
      <c r="C58" s="49"/>
      <c r="D58" s="32">
        <f t="shared" si="3"/>
        <v>0</v>
      </c>
      <c r="E58" s="42"/>
      <c r="F58" s="37">
        <f t="shared" si="20"/>
        <v>1</v>
      </c>
      <c r="G58" s="42"/>
      <c r="H58" s="45"/>
      <c r="I58" s="86">
        <f t="shared" si="21"/>
        <v>0</v>
      </c>
      <c r="J58" s="48"/>
      <c r="K58" s="87">
        <f t="shared" si="22"/>
        <v>0</v>
      </c>
      <c r="L58" s="42"/>
      <c r="M58" s="42"/>
      <c r="N58" s="45"/>
      <c r="O58" s="88">
        <f t="shared" si="32"/>
        <v>0</v>
      </c>
      <c r="P58" s="45"/>
      <c r="Q58" s="42"/>
      <c r="R58" s="42"/>
      <c r="S58" s="45"/>
      <c r="T58" s="45"/>
      <c r="U58" s="42"/>
      <c r="V58" s="88">
        <v>0</v>
      </c>
      <c r="W58" s="88"/>
    </row>
    <row r="59" spans="1:23" ht="39.950000000000003" customHeight="1" x14ac:dyDescent="0.25">
      <c r="A59" s="49" t="s">
        <v>1583</v>
      </c>
      <c r="B59" s="49" t="s">
        <v>80</v>
      </c>
      <c r="C59" s="49"/>
      <c r="D59" s="32">
        <f t="shared" si="3"/>
        <v>0</v>
      </c>
      <c r="E59" s="42"/>
      <c r="F59" s="37">
        <f t="shared" si="20"/>
        <v>1</v>
      </c>
      <c r="G59" s="42"/>
      <c r="H59" s="45"/>
      <c r="I59" s="86">
        <f t="shared" si="21"/>
        <v>0</v>
      </c>
      <c r="J59" s="48"/>
      <c r="K59" s="87">
        <f t="shared" si="22"/>
        <v>0</v>
      </c>
      <c r="L59" s="42"/>
      <c r="M59" s="42"/>
      <c r="N59" s="45"/>
      <c r="O59" s="88">
        <f t="shared" si="32"/>
        <v>0</v>
      </c>
      <c r="P59" s="45"/>
      <c r="Q59" s="42"/>
      <c r="R59" s="42"/>
      <c r="S59" s="45"/>
      <c r="T59" s="45"/>
      <c r="U59" s="42"/>
      <c r="V59" s="88">
        <v>0</v>
      </c>
      <c r="W59" s="88"/>
    </row>
    <row r="60" spans="1:23" ht="39.950000000000003" customHeight="1" x14ac:dyDescent="0.25">
      <c r="A60" s="49" t="s">
        <v>1584</v>
      </c>
      <c r="B60" s="49" t="s">
        <v>80</v>
      </c>
      <c r="C60" s="49"/>
      <c r="D60" s="32">
        <f t="shared" si="3"/>
        <v>0</v>
      </c>
      <c r="E60" s="42"/>
      <c r="F60" s="37">
        <f t="shared" si="20"/>
        <v>1</v>
      </c>
      <c r="G60" s="42"/>
      <c r="H60" s="45"/>
      <c r="I60" s="86">
        <f t="shared" si="21"/>
        <v>0</v>
      </c>
      <c r="J60" s="48"/>
      <c r="K60" s="87">
        <f t="shared" si="22"/>
        <v>0</v>
      </c>
      <c r="L60" s="42"/>
      <c r="M60" s="42"/>
      <c r="N60" s="45"/>
      <c r="O60" s="88">
        <f t="shared" si="32"/>
        <v>0</v>
      </c>
      <c r="P60" s="45"/>
      <c r="Q60" s="42"/>
      <c r="R60" s="42"/>
      <c r="S60" s="45"/>
      <c r="T60" s="45"/>
      <c r="U60" s="42"/>
      <c r="V60" s="88">
        <v>0</v>
      </c>
      <c r="W60" s="88"/>
    </row>
    <row r="61" spans="1:23" ht="39.950000000000003" customHeight="1" x14ac:dyDescent="0.25">
      <c r="A61" s="23" t="s">
        <v>174</v>
      </c>
      <c r="B61" s="23" t="s">
        <v>53</v>
      </c>
      <c r="C61" s="23" t="s">
        <v>54</v>
      </c>
      <c r="D61" s="36">
        <v>20</v>
      </c>
      <c r="E61" s="41"/>
      <c r="F61" s="28">
        <f>(AVERAGE(F62:F70)*$D$61)</f>
        <v>20</v>
      </c>
      <c r="G61" s="41"/>
      <c r="H61" s="44"/>
      <c r="I61" s="28">
        <f>(AVERAGE(I62:I70)*$D$61)</f>
        <v>0</v>
      </c>
      <c r="J61" s="47"/>
      <c r="K61" s="28">
        <f>(AVERAGE(K62:K70)*$D$61)</f>
        <v>0</v>
      </c>
      <c r="L61" s="41"/>
      <c r="M61" s="41"/>
      <c r="N61" s="44"/>
      <c r="O61" s="28">
        <f>AVERAGE(O62:O70)</f>
        <v>0</v>
      </c>
      <c r="P61" s="44"/>
      <c r="Q61" s="41"/>
      <c r="R61" s="41"/>
      <c r="S61" s="44"/>
      <c r="T61" s="44"/>
      <c r="U61" s="41"/>
      <c r="V61" s="28">
        <f>AVERAGE(V62:V70)</f>
        <v>0</v>
      </c>
      <c r="W61" s="28"/>
    </row>
    <row r="62" spans="1:23" ht="39.950000000000003" customHeight="1" x14ac:dyDescent="0.25">
      <c r="A62" s="49" t="s">
        <v>1585</v>
      </c>
      <c r="B62" s="49" t="s">
        <v>80</v>
      </c>
      <c r="C62" s="50"/>
      <c r="D62" s="32">
        <f t="shared" si="3"/>
        <v>0</v>
      </c>
      <c r="E62" s="42"/>
      <c r="F62" s="37">
        <f t="shared" ref="F62:F70" si="33">IF(H62&lt;&gt;0,0,1)</f>
        <v>1</v>
      </c>
      <c r="G62" s="42"/>
      <c r="H62" s="45"/>
      <c r="I62" s="86">
        <f t="shared" ref="I62:I70" si="34">IF(H62&lt;&gt;0,IF(H62&lt;D62,1,0),0)</f>
        <v>0</v>
      </c>
      <c r="J62" s="48"/>
      <c r="K62" s="87">
        <f t="shared" ref="K62:K70" si="35">IF(J62&lt;&gt;0,IF(J62&lt;2017,1,0),0)</f>
        <v>0</v>
      </c>
      <c r="L62" s="42"/>
      <c r="M62" s="42"/>
      <c r="N62" s="45"/>
      <c r="O62" s="88">
        <f t="shared" ref="O62:O70" si="36">IF(N62&lt;&gt;0,IF(N62+H62&gt;3*D62,0,IF(N62+H62&gt;D62*2.5,25,IF(N62+H62&gt;D62*2,50,IF(N62+H62&gt;D62*1.5,75,100)))),0)</f>
        <v>0</v>
      </c>
      <c r="P62" s="45"/>
      <c r="Q62" s="42"/>
      <c r="R62" s="42"/>
      <c r="S62" s="45"/>
      <c r="T62" s="45"/>
      <c r="U62" s="42"/>
      <c r="V62" s="88">
        <v>0</v>
      </c>
      <c r="W62" s="88"/>
    </row>
    <row r="63" spans="1:23" ht="39.950000000000003" customHeight="1" x14ac:dyDescent="0.25">
      <c r="A63" s="49" t="s">
        <v>1586</v>
      </c>
      <c r="B63" s="49" t="s">
        <v>91</v>
      </c>
      <c r="C63" s="50"/>
      <c r="D63" s="32">
        <f t="shared" si="3"/>
        <v>0</v>
      </c>
      <c r="E63" s="42"/>
      <c r="F63" s="37">
        <f t="shared" si="33"/>
        <v>1</v>
      </c>
      <c r="G63" s="42"/>
      <c r="H63" s="45"/>
      <c r="I63" s="86">
        <f t="shared" si="34"/>
        <v>0</v>
      </c>
      <c r="J63" s="48"/>
      <c r="K63" s="87">
        <f t="shared" si="35"/>
        <v>0</v>
      </c>
      <c r="L63" s="42"/>
      <c r="M63" s="42"/>
      <c r="N63" s="45"/>
      <c r="O63" s="88">
        <f t="shared" si="36"/>
        <v>0</v>
      </c>
      <c r="P63" s="45"/>
      <c r="Q63" s="42"/>
      <c r="R63" s="42"/>
      <c r="S63" s="45"/>
      <c r="T63" s="45"/>
      <c r="U63" s="42"/>
      <c r="V63" s="88">
        <v>0</v>
      </c>
      <c r="W63" s="88"/>
    </row>
    <row r="64" spans="1:23" ht="39.950000000000003" customHeight="1" x14ac:dyDescent="0.25">
      <c r="A64" s="49" t="s">
        <v>1587</v>
      </c>
      <c r="B64" s="49" t="s">
        <v>91</v>
      </c>
      <c r="C64" s="50"/>
      <c r="D64" s="32">
        <f t="shared" si="3"/>
        <v>0</v>
      </c>
      <c r="E64" s="42"/>
      <c r="F64" s="37">
        <f t="shared" si="33"/>
        <v>1</v>
      </c>
      <c r="G64" s="42"/>
      <c r="H64" s="45"/>
      <c r="I64" s="86">
        <f t="shared" si="34"/>
        <v>0</v>
      </c>
      <c r="J64" s="48"/>
      <c r="K64" s="87">
        <f t="shared" si="35"/>
        <v>0</v>
      </c>
      <c r="L64" s="42"/>
      <c r="M64" s="42"/>
      <c r="N64" s="45"/>
      <c r="O64" s="88">
        <f t="shared" si="36"/>
        <v>0</v>
      </c>
      <c r="P64" s="45"/>
      <c r="Q64" s="42"/>
      <c r="R64" s="42"/>
      <c r="S64" s="45"/>
      <c r="T64" s="45"/>
      <c r="U64" s="42"/>
      <c r="V64" s="88">
        <v>0</v>
      </c>
      <c r="W64" s="88"/>
    </row>
    <row r="65" spans="1:23" ht="39.950000000000003" customHeight="1" x14ac:dyDescent="0.25">
      <c r="A65" s="49" t="s">
        <v>1588</v>
      </c>
      <c r="B65" s="49" t="s">
        <v>91</v>
      </c>
      <c r="C65" s="50"/>
      <c r="D65" s="32">
        <f t="shared" ref="D65:D66" si="37">IF(B65="I",$F$2,IF(B65="G/2",$F$2/2,IF(B65="G/5",$F$2/5,IF(B65="G/10",$F$2/10,1))))</f>
        <v>0</v>
      </c>
      <c r="E65" s="42"/>
      <c r="F65" s="37">
        <f t="shared" si="33"/>
        <v>1</v>
      </c>
      <c r="G65" s="42"/>
      <c r="H65" s="45"/>
      <c r="I65" s="86">
        <f t="shared" si="34"/>
        <v>0</v>
      </c>
      <c r="J65" s="48"/>
      <c r="K65" s="87">
        <f t="shared" ref="K65:K66" si="38">IF(J65&lt;&gt;0,IF(J65&lt;2017,1,0),0)</f>
        <v>0</v>
      </c>
      <c r="L65" s="42"/>
      <c r="M65" s="42"/>
      <c r="N65" s="45"/>
      <c r="O65" s="88">
        <f t="shared" ref="O65:O66" si="39">IF(N65&lt;&gt;0,IF(N65+H65&gt;3*D65,0,IF(N65+H65&gt;D65*2.5,25,IF(N65+H65&gt;D65*2,50,IF(N65+H65&gt;D65*1.5,75,100)))),0)</f>
        <v>0</v>
      </c>
      <c r="P65" s="45"/>
      <c r="Q65" s="42"/>
      <c r="R65" s="42"/>
      <c r="S65" s="45"/>
      <c r="T65" s="45"/>
      <c r="U65" s="42"/>
      <c r="V65" s="88">
        <v>0</v>
      </c>
      <c r="W65" s="88"/>
    </row>
    <row r="66" spans="1:23" ht="39.950000000000003" customHeight="1" x14ac:dyDescent="0.25">
      <c r="A66" s="49" t="s">
        <v>1589</v>
      </c>
      <c r="B66" s="49" t="s">
        <v>91</v>
      </c>
      <c r="C66" s="50"/>
      <c r="D66" s="32">
        <f t="shared" si="37"/>
        <v>0</v>
      </c>
      <c r="E66" s="42"/>
      <c r="F66" s="37">
        <f t="shared" si="33"/>
        <v>1</v>
      </c>
      <c r="G66" s="42"/>
      <c r="H66" s="45"/>
      <c r="I66" s="86">
        <f t="shared" si="34"/>
        <v>0</v>
      </c>
      <c r="J66" s="48"/>
      <c r="K66" s="87">
        <f t="shared" si="38"/>
        <v>0</v>
      </c>
      <c r="L66" s="42"/>
      <c r="M66" s="42"/>
      <c r="N66" s="45"/>
      <c r="O66" s="88">
        <f t="shared" si="39"/>
        <v>0</v>
      </c>
      <c r="P66" s="45"/>
      <c r="Q66" s="42"/>
      <c r="R66" s="42"/>
      <c r="S66" s="45"/>
      <c r="T66" s="45"/>
      <c r="U66" s="42"/>
      <c r="V66" s="88">
        <v>0</v>
      </c>
      <c r="W66" s="88"/>
    </row>
    <row r="67" spans="1:23" ht="39.950000000000003" customHeight="1" x14ac:dyDescent="0.25">
      <c r="A67" s="49" t="s">
        <v>1450</v>
      </c>
      <c r="B67" s="49" t="s">
        <v>56</v>
      </c>
      <c r="C67" s="50"/>
      <c r="D67" s="32">
        <f t="shared" ref="D67:D68" si="40">IF(B67="I",$F$2,IF(B67="G/2",$F$2/2,IF(B67="G/5",$F$2/5,IF(B67="G/10",$F$2/10,1))))</f>
        <v>1</v>
      </c>
      <c r="E67" s="42"/>
      <c r="F67" s="37">
        <f t="shared" si="33"/>
        <v>1</v>
      </c>
      <c r="G67" s="42"/>
      <c r="H67" s="45"/>
      <c r="I67" s="86">
        <f t="shared" si="34"/>
        <v>0</v>
      </c>
      <c r="J67" s="48"/>
      <c r="K67" s="87">
        <f t="shared" ref="K67:K68" si="41">IF(J67&lt;&gt;0,IF(J67&lt;2017,1,0),0)</f>
        <v>0</v>
      </c>
      <c r="L67" s="42"/>
      <c r="M67" s="42"/>
      <c r="N67" s="45"/>
      <c r="O67" s="88">
        <f t="shared" ref="O67:O68" si="42">IF(N67&lt;&gt;0,IF(N67+H67&gt;3*D67,0,IF(N67+H67&gt;D67*2.5,25,IF(N67+H67&gt;D67*2,50,IF(N67+H67&gt;D67*1.5,75,100)))),0)</f>
        <v>0</v>
      </c>
      <c r="P67" s="45"/>
      <c r="Q67" s="42"/>
      <c r="R67" s="42"/>
      <c r="S67" s="45"/>
      <c r="T67" s="45"/>
      <c r="U67" s="42"/>
      <c r="V67" s="88">
        <v>0</v>
      </c>
      <c r="W67" s="88"/>
    </row>
    <row r="68" spans="1:23" ht="39.950000000000003" customHeight="1" x14ac:dyDescent="0.25">
      <c r="A68" s="49" t="s">
        <v>1590</v>
      </c>
      <c r="B68" s="49" t="s">
        <v>91</v>
      </c>
      <c r="C68" s="50"/>
      <c r="D68" s="32">
        <f t="shared" si="40"/>
        <v>0</v>
      </c>
      <c r="E68" s="42"/>
      <c r="F68" s="37">
        <f t="shared" si="33"/>
        <v>1</v>
      </c>
      <c r="G68" s="42"/>
      <c r="H68" s="45"/>
      <c r="I68" s="86">
        <f t="shared" si="34"/>
        <v>0</v>
      </c>
      <c r="J68" s="48"/>
      <c r="K68" s="87">
        <f t="shared" si="41"/>
        <v>0</v>
      </c>
      <c r="L68" s="42"/>
      <c r="M68" s="42"/>
      <c r="N68" s="45"/>
      <c r="O68" s="88">
        <f t="shared" si="42"/>
        <v>0</v>
      </c>
      <c r="P68" s="45"/>
      <c r="Q68" s="42"/>
      <c r="R68" s="42"/>
      <c r="S68" s="45"/>
      <c r="T68" s="45"/>
      <c r="U68" s="42"/>
      <c r="V68" s="88">
        <v>0</v>
      </c>
      <c r="W68" s="88"/>
    </row>
    <row r="69" spans="1:23" ht="39.950000000000003" customHeight="1" x14ac:dyDescent="0.25">
      <c r="A69" s="49" t="s">
        <v>1591</v>
      </c>
      <c r="B69" s="49" t="s">
        <v>80</v>
      </c>
      <c r="C69" s="50"/>
      <c r="D69" s="32">
        <f t="shared" si="3"/>
        <v>0</v>
      </c>
      <c r="E69" s="42"/>
      <c r="F69" s="37">
        <f t="shared" si="33"/>
        <v>1</v>
      </c>
      <c r="G69" s="42"/>
      <c r="H69" s="45"/>
      <c r="I69" s="86">
        <f t="shared" si="34"/>
        <v>0</v>
      </c>
      <c r="J69" s="48"/>
      <c r="K69" s="87">
        <f t="shared" si="35"/>
        <v>0</v>
      </c>
      <c r="L69" s="42"/>
      <c r="M69" s="42"/>
      <c r="N69" s="45"/>
      <c r="O69" s="88">
        <f t="shared" si="36"/>
        <v>0</v>
      </c>
      <c r="P69" s="45"/>
      <c r="Q69" s="42"/>
      <c r="R69" s="42"/>
      <c r="S69" s="45"/>
      <c r="T69" s="45"/>
      <c r="U69" s="42"/>
      <c r="V69" s="88">
        <v>0</v>
      </c>
      <c r="W69" s="88"/>
    </row>
    <row r="70" spans="1:23" ht="39.950000000000003" customHeight="1" x14ac:dyDescent="0.25">
      <c r="A70" s="49" t="s">
        <v>1592</v>
      </c>
      <c r="B70" s="49" t="s">
        <v>80</v>
      </c>
      <c r="C70" s="50" t="s">
        <v>1593</v>
      </c>
      <c r="D70" s="32">
        <f t="shared" si="3"/>
        <v>0</v>
      </c>
      <c r="E70" s="42"/>
      <c r="F70" s="37">
        <f t="shared" si="33"/>
        <v>1</v>
      </c>
      <c r="G70" s="42"/>
      <c r="H70" s="45"/>
      <c r="I70" s="86">
        <f t="shared" si="34"/>
        <v>0</v>
      </c>
      <c r="J70" s="48"/>
      <c r="K70" s="87">
        <f t="shared" si="35"/>
        <v>0</v>
      </c>
      <c r="L70" s="42"/>
      <c r="M70" s="42"/>
      <c r="N70" s="45"/>
      <c r="O70" s="88">
        <f t="shared" si="36"/>
        <v>0</v>
      </c>
      <c r="P70" s="45"/>
      <c r="Q70" s="42"/>
      <c r="R70" s="42"/>
      <c r="S70" s="45"/>
      <c r="T70" s="45"/>
      <c r="U70" s="42"/>
      <c r="V70" s="88">
        <v>0</v>
      </c>
      <c r="W70" s="88"/>
    </row>
    <row r="71" spans="1:23" ht="39.950000000000003" customHeight="1" x14ac:dyDescent="0.25">
      <c r="A71" s="23" t="s">
        <v>64</v>
      </c>
      <c r="B71" s="23" t="s">
        <v>53</v>
      </c>
      <c r="C71" s="23" t="s">
        <v>54</v>
      </c>
      <c r="D71" s="36">
        <v>15</v>
      </c>
      <c r="E71" s="41"/>
      <c r="F71" s="28">
        <f>(AVERAGE(F72:F76)*$D$71)</f>
        <v>15</v>
      </c>
      <c r="G71" s="41"/>
      <c r="H71" s="44"/>
      <c r="I71" s="28">
        <f>(AVERAGE(I72:I76)*$D$71)</f>
        <v>0</v>
      </c>
      <c r="J71" s="47"/>
      <c r="K71" s="28">
        <f>(AVERAGE(K72:K76)*$D$71)</f>
        <v>0</v>
      </c>
      <c r="L71" s="41"/>
      <c r="M71" s="41"/>
      <c r="N71" s="44"/>
      <c r="O71" s="28">
        <f>AVERAGE(O72:O76)</f>
        <v>0</v>
      </c>
      <c r="P71" s="44"/>
      <c r="Q71" s="41"/>
      <c r="R71" s="41"/>
      <c r="S71" s="44"/>
      <c r="T71" s="44"/>
      <c r="U71" s="41"/>
      <c r="V71" s="28">
        <f>AVERAGE(V72:V76)</f>
        <v>0</v>
      </c>
      <c r="W71" s="28"/>
    </row>
    <row r="72" spans="1:23" ht="39.950000000000003" customHeight="1" x14ac:dyDescent="0.25">
      <c r="A72" s="49" t="s">
        <v>1594</v>
      </c>
      <c r="B72" s="49" t="s">
        <v>56</v>
      </c>
      <c r="C72" s="50"/>
      <c r="D72" s="32">
        <f t="shared" si="3"/>
        <v>1</v>
      </c>
      <c r="E72" s="42"/>
      <c r="F72" s="37">
        <f>IF(H72&lt;&gt;0,0,1)</f>
        <v>1</v>
      </c>
      <c r="G72" s="42"/>
      <c r="H72" s="45"/>
      <c r="I72" s="86">
        <f>IF(H72&lt;&gt;0,IF(H72&lt;D72,1,0),0)</f>
        <v>0</v>
      </c>
      <c r="J72" s="48"/>
      <c r="K72" s="87">
        <f t="shared" ref="K72:K76" si="43">IF(J72&lt;&gt;0,IF(J72&lt;2017,1,0),0)</f>
        <v>0</v>
      </c>
      <c r="L72" s="42"/>
      <c r="M72" s="42"/>
      <c r="N72" s="45"/>
      <c r="O72" s="88">
        <f t="shared" ref="O72:O76" si="44">IF(N72&lt;&gt;0,IF(N72+H72&gt;3*D72,0,IF(N72+H72&gt;D72*2.5,25,IF(N72+H72&gt;D72*2,50,IF(N72+H72&gt;D72*1.5,75,100)))),0)</f>
        <v>0</v>
      </c>
      <c r="P72" s="45"/>
      <c r="Q72" s="42"/>
      <c r="R72" s="42"/>
      <c r="S72" s="45"/>
      <c r="T72" s="45"/>
      <c r="U72" s="42"/>
      <c r="V72" s="88">
        <v>0</v>
      </c>
      <c r="W72" s="88"/>
    </row>
    <row r="73" spans="1:23" ht="39.950000000000003" customHeight="1" x14ac:dyDescent="0.25">
      <c r="A73" s="49" t="s">
        <v>1595</v>
      </c>
      <c r="B73" s="49" t="s">
        <v>56</v>
      </c>
      <c r="C73" s="50"/>
      <c r="D73" s="32">
        <f t="shared" si="3"/>
        <v>1</v>
      </c>
      <c r="E73" s="42"/>
      <c r="F73" s="37">
        <f>IF(H73&lt;&gt;0,0,1)</f>
        <v>1</v>
      </c>
      <c r="G73" s="42"/>
      <c r="H73" s="45"/>
      <c r="I73" s="86">
        <f>IF(H73&lt;&gt;0,IF(H73&lt;D73,1,0),0)</f>
        <v>0</v>
      </c>
      <c r="J73" s="48"/>
      <c r="K73" s="87">
        <f t="shared" si="43"/>
        <v>0</v>
      </c>
      <c r="L73" s="42"/>
      <c r="M73" s="42"/>
      <c r="N73" s="45"/>
      <c r="O73" s="88">
        <f t="shared" si="44"/>
        <v>0</v>
      </c>
      <c r="P73" s="45"/>
      <c r="Q73" s="42"/>
      <c r="R73" s="42"/>
      <c r="S73" s="45"/>
      <c r="T73" s="45"/>
      <c r="U73" s="42"/>
      <c r="V73" s="88">
        <v>0</v>
      </c>
      <c r="W73" s="88"/>
    </row>
    <row r="74" spans="1:23" ht="39.950000000000003" customHeight="1" x14ac:dyDescent="0.25">
      <c r="A74" s="49" t="s">
        <v>1596</v>
      </c>
      <c r="B74" s="49" t="s">
        <v>56</v>
      </c>
      <c r="C74" s="50"/>
      <c r="D74" s="32">
        <f t="shared" ref="D74" si="45">IF(B74="I",$F$2,IF(B74="G/2",$F$2/2,IF(B74="G/5",$F$2/5,IF(B74="G/10",$F$2/10,1))))</f>
        <v>1</v>
      </c>
      <c r="E74" s="42"/>
      <c r="F74" s="37">
        <f>IF(H74&lt;&gt;0,0,1)</f>
        <v>1</v>
      </c>
      <c r="G74" s="42"/>
      <c r="H74" s="45"/>
      <c r="I74" s="86">
        <f>IF(H74&lt;&gt;0,IF(H74&lt;D74,1,0),0)</f>
        <v>0</v>
      </c>
      <c r="J74" s="48"/>
      <c r="K74" s="87">
        <f t="shared" ref="K74" si="46">IF(J74&lt;&gt;0,IF(J74&lt;2017,1,0),0)</f>
        <v>0</v>
      </c>
      <c r="L74" s="42"/>
      <c r="M74" s="42"/>
      <c r="N74" s="45"/>
      <c r="O74" s="88">
        <f t="shared" ref="O74" si="47">IF(N74&lt;&gt;0,IF(N74+H74&gt;3*D74,0,IF(N74+H74&gt;D74*2.5,25,IF(N74+H74&gt;D74*2,50,IF(N74+H74&gt;D74*1.5,75,100)))),0)</f>
        <v>0</v>
      </c>
      <c r="P74" s="45"/>
      <c r="Q74" s="42"/>
      <c r="R74" s="42"/>
      <c r="S74" s="45"/>
      <c r="T74" s="45"/>
      <c r="U74" s="42"/>
      <c r="V74" s="88">
        <v>0</v>
      </c>
      <c r="W74" s="88"/>
    </row>
    <row r="75" spans="1:23" ht="39.950000000000003" customHeight="1" x14ac:dyDescent="0.25">
      <c r="A75" s="49" t="s">
        <v>1597</v>
      </c>
      <c r="B75" s="49" t="s">
        <v>56</v>
      </c>
      <c r="C75" s="50"/>
      <c r="D75" s="32">
        <f t="shared" si="3"/>
        <v>1</v>
      </c>
      <c r="E75" s="42"/>
      <c r="F75" s="37">
        <f>IF(H75&lt;&gt;0,0,1)</f>
        <v>1</v>
      </c>
      <c r="G75" s="42"/>
      <c r="H75" s="45"/>
      <c r="I75" s="86">
        <f>IF(H75&lt;&gt;0,IF(H75&lt;D75,1,0),0)</f>
        <v>0</v>
      </c>
      <c r="J75" s="48"/>
      <c r="K75" s="87">
        <f t="shared" si="43"/>
        <v>0</v>
      </c>
      <c r="L75" s="42"/>
      <c r="M75" s="42"/>
      <c r="N75" s="45"/>
      <c r="O75" s="88">
        <f t="shared" si="44"/>
        <v>0</v>
      </c>
      <c r="P75" s="45"/>
      <c r="Q75" s="42"/>
      <c r="R75" s="42"/>
      <c r="S75" s="45"/>
      <c r="T75" s="45"/>
      <c r="U75" s="42"/>
      <c r="V75" s="88">
        <v>0</v>
      </c>
      <c r="W75" s="88"/>
    </row>
    <row r="76" spans="1:23" ht="39.950000000000003" customHeight="1" x14ac:dyDescent="0.25">
      <c r="A76" s="49" t="s">
        <v>1598</v>
      </c>
      <c r="B76" s="49" t="s">
        <v>56</v>
      </c>
      <c r="C76" s="50"/>
      <c r="D76" s="32">
        <f t="shared" si="3"/>
        <v>1</v>
      </c>
      <c r="E76" s="42"/>
      <c r="F76" s="37">
        <f>IF(H76&lt;&gt;0,0,1)</f>
        <v>1</v>
      </c>
      <c r="G76" s="42"/>
      <c r="H76" s="45"/>
      <c r="I76" s="86">
        <f>IF(H76&lt;&gt;0,IF(H76&lt;D76,1,0),0)</f>
        <v>0</v>
      </c>
      <c r="J76" s="48"/>
      <c r="K76" s="87">
        <f t="shared" si="43"/>
        <v>0</v>
      </c>
      <c r="L76" s="42"/>
      <c r="M76" s="42"/>
      <c r="N76" s="45"/>
      <c r="O76" s="88">
        <f t="shared" si="44"/>
        <v>0</v>
      </c>
      <c r="P76" s="45"/>
      <c r="Q76" s="42"/>
      <c r="R76" s="42"/>
      <c r="S76" s="45"/>
      <c r="T76" s="45"/>
      <c r="U76" s="42"/>
      <c r="V76" s="88">
        <v>0</v>
      </c>
      <c r="W76" s="88"/>
    </row>
    <row r="77" spans="1:23" x14ac:dyDescent="0.25">
      <c r="E77" s="93"/>
      <c r="G77" s="93"/>
      <c r="H77" s="94"/>
      <c r="J77" s="95"/>
      <c r="L77" s="93"/>
      <c r="M77" s="93"/>
      <c r="N77" s="94"/>
      <c r="P77" s="94"/>
      <c r="Q77" s="93"/>
      <c r="R77" s="93"/>
      <c r="S77" s="94"/>
      <c r="T77" s="94"/>
      <c r="U77" s="93"/>
    </row>
  </sheetData>
  <sheetProtection algorithmName="SHA-512" hashValue="VItPS21ufz6gx+kXw4+4MCA8NtNX48kjqIHop9X1KshATydcsD1rTY7NbgSbexLtesrBT+aym2cwBZSDCns1Hw==" saltValue="MCIM8jOU0uqtXoHmQYboQg=="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59777A6-CFE4-4617-A170-19D0045CEC5B}">
          <x14:formula1>
            <xm:f>lista!$A$2:$A$6</xm:f>
          </x14:formula1>
          <xm:sqref>V62:V70 V25:V35 V37:V60 V11:V23 V72:V76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4B36-AD52-467F-980C-1113E8445117}">
  <dimension ref="A1:W74"/>
  <sheetViews>
    <sheetView showGridLines="0" zoomScaleNormal="100" zoomScaleSheetLayoutView="100" workbookViewId="0">
      <pane ySplit="8" topLeftCell="A9" activePane="bottomLeft" state="frozen"/>
      <selection pane="bottomLeft" activeCell="E11" sqref="E11:E7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1599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SUM(P9:P73)</f>
        <v>0</v>
      </c>
      <c r="S6" s="75"/>
      <c r="T6" s="78">
        <f>SUM(T9:T73)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43" t="s">
        <v>1599</v>
      </c>
      <c r="B9" s="144"/>
      <c r="C9" s="145"/>
      <c r="D9" s="39">
        <f>+D10+D28+D38+D72</f>
        <v>100</v>
      </c>
      <c r="E9" s="40"/>
      <c r="F9" s="27">
        <f>+F10+F28+F38+F72</f>
        <v>100</v>
      </c>
      <c r="G9" s="40"/>
      <c r="H9" s="43"/>
      <c r="I9" s="27">
        <f>+I10+I28+I38+I72</f>
        <v>0</v>
      </c>
      <c r="J9" s="46"/>
      <c r="K9" s="27">
        <f>+K10+K28+K38+K72</f>
        <v>0</v>
      </c>
      <c r="L9" s="40"/>
      <c r="M9" s="40"/>
      <c r="N9" s="43"/>
      <c r="O9" s="27">
        <f>AVERAGE(O10,O28,O38,O72)</f>
        <v>0</v>
      </c>
      <c r="P9" s="43"/>
      <c r="Q9" s="40"/>
      <c r="R9" s="40"/>
      <c r="S9" s="43"/>
      <c r="T9" s="43"/>
      <c r="U9" s="40"/>
      <c r="V9" s="27">
        <f>AVERAGE(V10,V28,V38,V72)</f>
        <v>0</v>
      </c>
      <c r="W9" s="27"/>
    </row>
    <row r="10" spans="1:23" ht="39.950000000000003" customHeight="1" x14ac:dyDescent="0.25">
      <c r="A10" s="23" t="s">
        <v>52</v>
      </c>
      <c r="B10" s="23" t="s">
        <v>53</v>
      </c>
      <c r="C10" s="23" t="s">
        <v>54</v>
      </c>
      <c r="D10" s="36">
        <f>4000/80</f>
        <v>50</v>
      </c>
      <c r="E10" s="41"/>
      <c r="F10" s="28">
        <f>(AVERAGE(F11:F27)*$D$10)</f>
        <v>50</v>
      </c>
      <c r="G10" s="41"/>
      <c r="H10" s="44"/>
      <c r="I10" s="28">
        <f>(AVERAGE(I11:I27)*$D$10)</f>
        <v>0</v>
      </c>
      <c r="J10" s="47"/>
      <c r="K10" s="28">
        <f>(AVERAGE(K11:K27)*$D$10)</f>
        <v>0</v>
      </c>
      <c r="L10" s="41"/>
      <c r="M10" s="41"/>
      <c r="N10" s="44"/>
      <c r="O10" s="28">
        <f>AVERAGE(O11:O27)</f>
        <v>0</v>
      </c>
      <c r="P10" s="44"/>
      <c r="Q10" s="41"/>
      <c r="R10" s="41"/>
      <c r="S10" s="44"/>
      <c r="T10" s="44"/>
      <c r="U10" s="41"/>
      <c r="V10" s="28">
        <f>AVERAGE(V11:V27)</f>
        <v>0</v>
      </c>
      <c r="W10" s="28"/>
    </row>
    <row r="11" spans="1:23" ht="39.950000000000003" customHeight="1" x14ac:dyDescent="0.25">
      <c r="A11" s="49" t="s">
        <v>1600</v>
      </c>
      <c r="B11" s="49" t="s">
        <v>56</v>
      </c>
      <c r="C11" s="49"/>
      <c r="D11" s="32">
        <f>IF(B11="I",$F$2,IF(B11="G/2",$F$2/2,IF(B11="G/5",$F$2/5,IF(B11="G/10",$F$2/10,1))))</f>
        <v>1</v>
      </c>
      <c r="E11" s="42"/>
      <c r="F11" s="37">
        <f t="shared" ref="F11:F27" si="0">IF(H11&lt;&gt;0,0,1)</f>
        <v>1</v>
      </c>
      <c r="G11" s="42"/>
      <c r="H11" s="45"/>
      <c r="I11" s="86">
        <f t="shared" ref="I11:I27" si="1">IF(H11&lt;&gt;0,IF(H11&lt;D11,1,0),0)</f>
        <v>0</v>
      </c>
      <c r="J11" s="48"/>
      <c r="K11" s="87">
        <f t="shared" ref="K11:K27"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1323</v>
      </c>
      <c r="B12" s="49" t="s">
        <v>56</v>
      </c>
      <c r="C12" s="49" t="s">
        <v>793</v>
      </c>
      <c r="D12" s="32">
        <f t="shared" ref="D12:D73" si="3">IF(B12="I",$F$2,IF(B12="G/2",$F$2/2,IF(B12="G/5",$F$2/5,IF(B12="G/10",$F$2/10,1))))</f>
        <v>1</v>
      </c>
      <c r="E12" s="42"/>
      <c r="F12" s="37">
        <f t="shared" si="0"/>
        <v>1</v>
      </c>
      <c r="G12" s="42"/>
      <c r="H12" s="45"/>
      <c r="I12" s="86">
        <f t="shared" si="1"/>
        <v>0</v>
      </c>
      <c r="J12" s="48"/>
      <c r="K12" s="87">
        <f t="shared" si="2"/>
        <v>0</v>
      </c>
      <c r="L12" s="42"/>
      <c r="M12" s="42"/>
      <c r="N12" s="45"/>
      <c r="O12" s="88">
        <f t="shared" ref="O12:O22" si="4">IF(N12&lt;&gt;0,IF(N12+H12&gt;3*D12,0,IF(N12+H12&gt;D12*2.5,25,IF(N12+H12&gt;D12*2,50,IF(N12+H12&gt;D12*1.5,75,100)))),0)</f>
        <v>0</v>
      </c>
      <c r="P12" s="45"/>
      <c r="Q12" s="42"/>
      <c r="R12" s="42"/>
      <c r="S12" s="45"/>
      <c r="T12" s="45"/>
      <c r="U12" s="42"/>
      <c r="V12" s="88">
        <v>0</v>
      </c>
      <c r="W12" s="88"/>
    </row>
    <row r="13" spans="1:23" ht="39.950000000000003" customHeight="1" x14ac:dyDescent="0.25">
      <c r="A13" s="49" t="s">
        <v>1601</v>
      </c>
      <c r="B13" s="49" t="s">
        <v>56</v>
      </c>
      <c r="C13" s="49"/>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1602</v>
      </c>
      <c r="B14" s="49" t="s">
        <v>91</v>
      </c>
      <c r="C14" s="49" t="s">
        <v>1603</v>
      </c>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624</v>
      </c>
      <c r="B15" s="49" t="s">
        <v>80</v>
      </c>
      <c r="C15" s="49" t="s">
        <v>1604</v>
      </c>
      <c r="D15" s="32">
        <f t="shared" ref="D15:D16" si="5">IF(B15="I",$F$2,IF(B15="G/2",$F$2/2,IF(B15="G/5",$F$2/5,IF(B15="G/10",$F$2/10,1))))</f>
        <v>0</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624</v>
      </c>
      <c r="B16" s="49" t="s">
        <v>128</v>
      </c>
      <c r="C16" s="49" t="s">
        <v>1605</v>
      </c>
      <c r="D16" s="32">
        <f t="shared" si="5"/>
        <v>0</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1172</v>
      </c>
      <c r="B17" s="49" t="s">
        <v>56</v>
      </c>
      <c r="C17" s="49"/>
      <c r="D17" s="32">
        <f>IF(B17="I",$F$2,IF(B17="G/2",$F$2/2,IF(B17="G/5",$F$2/5,IF(B17="G/10",$F$2/10,1))))</f>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1606</v>
      </c>
      <c r="B18" s="49" t="s">
        <v>56</v>
      </c>
      <c r="C18" s="49" t="s">
        <v>1607</v>
      </c>
      <c r="D18" s="32">
        <f>IF(B18="I",$F$2,IF(B18="G/2",$F$2/2,IF(B18="G/5",$F$2/5,IF(B18="G/10",$F$2/10,1))))</f>
        <v>1</v>
      </c>
      <c r="E18" s="42"/>
      <c r="F18" s="37">
        <f t="shared" ref="F18:F21" si="7">IF(H18&lt;&gt;0,0,1)</f>
        <v>1</v>
      </c>
      <c r="G18" s="42"/>
      <c r="H18" s="45"/>
      <c r="I18" s="86">
        <f t="shared" ref="I18:I21" si="8">IF(H18&lt;&gt;0,IF(H18&lt;D18,1,0),0)</f>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1608</v>
      </c>
      <c r="B19" s="49" t="s">
        <v>91</v>
      </c>
      <c r="C19" s="49"/>
      <c r="D19" s="32">
        <f t="shared" ref="D19:D20" si="9">IF(B19="I",$F$2,IF(B19="G/2",$F$2/2,IF(B19="G/5",$F$2/5,IF(B19="G/10",$F$2/10,1))))</f>
        <v>0</v>
      </c>
      <c r="E19" s="42"/>
      <c r="F19" s="37">
        <f t="shared" si="7"/>
        <v>1</v>
      </c>
      <c r="G19" s="42"/>
      <c r="H19" s="45"/>
      <c r="I19" s="86">
        <f t="shared" si="8"/>
        <v>0</v>
      </c>
      <c r="J19" s="48"/>
      <c r="K19" s="87">
        <f t="shared" si="2"/>
        <v>0</v>
      </c>
      <c r="L19" s="42"/>
      <c r="M19" s="42"/>
      <c r="N19" s="45"/>
      <c r="O19" s="88">
        <f t="shared" ref="O19:O20" si="10">IF(N19&lt;&gt;0,IF(N19+H19&gt;3*D19,0,IF(N19+H19&gt;D19*2.5,25,IF(N19+H19&gt;D19*2,50,IF(N19+H19&gt;D19*1.5,75,100)))),0)</f>
        <v>0</v>
      </c>
      <c r="P19" s="45"/>
      <c r="Q19" s="42"/>
      <c r="R19" s="42"/>
      <c r="S19" s="45"/>
      <c r="T19" s="45"/>
      <c r="U19" s="42"/>
      <c r="V19" s="88">
        <v>0</v>
      </c>
      <c r="W19" s="88"/>
    </row>
    <row r="20" spans="1:23" ht="39.950000000000003" customHeight="1" x14ac:dyDescent="0.25">
      <c r="A20" s="49" t="s">
        <v>1609</v>
      </c>
      <c r="B20" s="49" t="s">
        <v>80</v>
      </c>
      <c r="C20" s="49"/>
      <c r="D20" s="32">
        <f t="shared" si="9"/>
        <v>0</v>
      </c>
      <c r="E20" s="42"/>
      <c r="F20" s="37">
        <f t="shared" si="7"/>
        <v>1</v>
      </c>
      <c r="G20" s="42"/>
      <c r="H20" s="45"/>
      <c r="I20" s="86">
        <f t="shared" si="8"/>
        <v>0</v>
      </c>
      <c r="J20" s="48"/>
      <c r="K20" s="87">
        <f t="shared" si="2"/>
        <v>0</v>
      </c>
      <c r="L20" s="42"/>
      <c r="M20" s="42"/>
      <c r="N20" s="45"/>
      <c r="O20" s="88">
        <f t="shared" si="10"/>
        <v>0</v>
      </c>
      <c r="P20" s="45"/>
      <c r="Q20" s="42"/>
      <c r="R20" s="42"/>
      <c r="S20" s="45"/>
      <c r="T20" s="45"/>
      <c r="U20" s="42"/>
      <c r="V20" s="88">
        <v>0</v>
      </c>
      <c r="W20" s="88"/>
    </row>
    <row r="21" spans="1:23" ht="39.950000000000003" customHeight="1" x14ac:dyDescent="0.25">
      <c r="A21" s="49" t="s">
        <v>1610</v>
      </c>
      <c r="B21" s="49" t="s">
        <v>56</v>
      </c>
      <c r="C21" s="49"/>
      <c r="D21" s="32">
        <f>IF(B21="I",$F$2,IF(B21="G/2",$F$2/2,IF(B21="G/5",$F$2/5,IF(B21="G/10",$F$2/10,1))))</f>
        <v>1</v>
      </c>
      <c r="E21" s="42"/>
      <c r="F21" s="37">
        <f t="shared" si="7"/>
        <v>1</v>
      </c>
      <c r="G21" s="42"/>
      <c r="H21" s="45"/>
      <c r="I21" s="86">
        <f t="shared" si="8"/>
        <v>0</v>
      </c>
      <c r="J21" s="48"/>
      <c r="K21" s="87">
        <f t="shared" si="2"/>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1611</v>
      </c>
      <c r="B22" s="49" t="s">
        <v>56</v>
      </c>
      <c r="C22" s="49"/>
      <c r="D22" s="32">
        <f t="shared" si="3"/>
        <v>1</v>
      </c>
      <c r="E22" s="42"/>
      <c r="F22" s="37">
        <f t="shared" si="0"/>
        <v>1</v>
      </c>
      <c r="G22" s="42"/>
      <c r="H22" s="45"/>
      <c r="I22" s="86">
        <f t="shared" si="1"/>
        <v>0</v>
      </c>
      <c r="J22" s="48"/>
      <c r="K22" s="87">
        <f t="shared" si="2"/>
        <v>0</v>
      </c>
      <c r="L22" s="42"/>
      <c r="M22" s="42"/>
      <c r="N22" s="45"/>
      <c r="O22" s="88">
        <f t="shared" si="4"/>
        <v>0</v>
      </c>
      <c r="P22" s="45"/>
      <c r="Q22" s="42"/>
      <c r="R22" s="42"/>
      <c r="S22" s="45"/>
      <c r="T22" s="45"/>
      <c r="U22" s="42"/>
      <c r="V22" s="88">
        <v>0</v>
      </c>
      <c r="W22" s="88"/>
    </row>
    <row r="23" spans="1:23" ht="39.950000000000003" customHeight="1" x14ac:dyDescent="0.25">
      <c r="A23" s="49" t="s">
        <v>1612</v>
      </c>
      <c r="B23" s="49" t="s">
        <v>56</v>
      </c>
      <c r="C23" s="49"/>
      <c r="D23" s="32">
        <f>IF(B23="I",$F$2,IF(B23="G/2",$F$2/2,IF(B23="G/5",$F$2/5,IF(B23="G/10",$F$2/10,1))))</f>
        <v>1</v>
      </c>
      <c r="E23" s="42"/>
      <c r="F23" s="37">
        <f t="shared" si="0"/>
        <v>1</v>
      </c>
      <c r="G23" s="42"/>
      <c r="H23" s="45"/>
      <c r="I23" s="86">
        <f t="shared" si="1"/>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1613</v>
      </c>
      <c r="B24" s="49" t="s">
        <v>56</v>
      </c>
      <c r="C24" s="49"/>
      <c r="D24" s="32">
        <f t="shared" si="3"/>
        <v>1</v>
      </c>
      <c r="E24" s="42"/>
      <c r="F24" s="37">
        <f t="shared" si="0"/>
        <v>1</v>
      </c>
      <c r="G24" s="42"/>
      <c r="H24" s="45"/>
      <c r="I24" s="86">
        <f t="shared" si="1"/>
        <v>0</v>
      </c>
      <c r="J24" s="48"/>
      <c r="K24" s="87">
        <f t="shared" si="2"/>
        <v>0</v>
      </c>
      <c r="L24" s="42"/>
      <c r="M24" s="42"/>
      <c r="N24" s="45"/>
      <c r="O24" s="88">
        <f t="shared" ref="O24:O25" si="11">IF(N24&lt;&gt;0,IF(N24+H24&gt;3*D24,0,IF(N24+H24&gt;D24*2.5,25,IF(N24+H24&gt;D24*2,50,IF(N24+H24&gt;D24*1.5,75,100)))),0)</f>
        <v>0</v>
      </c>
      <c r="P24" s="45"/>
      <c r="Q24" s="42"/>
      <c r="R24" s="42"/>
      <c r="S24" s="45"/>
      <c r="T24" s="45"/>
      <c r="U24" s="42"/>
      <c r="V24" s="88">
        <v>0</v>
      </c>
      <c r="W24" s="88"/>
    </row>
    <row r="25" spans="1:23" ht="39.950000000000003" customHeight="1" x14ac:dyDescent="0.25">
      <c r="A25" s="49" t="s">
        <v>761</v>
      </c>
      <c r="B25" s="49" t="s">
        <v>128</v>
      </c>
      <c r="C25" s="49"/>
      <c r="D25" s="32">
        <f t="shared" si="3"/>
        <v>0</v>
      </c>
      <c r="E25" s="42"/>
      <c r="F25" s="37">
        <f t="shared" si="0"/>
        <v>1</v>
      </c>
      <c r="G25" s="42"/>
      <c r="H25" s="45"/>
      <c r="I25" s="86">
        <f t="shared" si="1"/>
        <v>0</v>
      </c>
      <c r="J25" s="48"/>
      <c r="K25" s="87">
        <f t="shared" si="2"/>
        <v>0</v>
      </c>
      <c r="L25" s="42"/>
      <c r="M25" s="42"/>
      <c r="N25" s="45"/>
      <c r="O25" s="88">
        <f t="shared" si="11"/>
        <v>0</v>
      </c>
      <c r="P25" s="45"/>
      <c r="Q25" s="42"/>
      <c r="R25" s="42"/>
      <c r="S25" s="45"/>
      <c r="T25" s="45"/>
      <c r="U25" s="42"/>
      <c r="V25" s="88">
        <v>0</v>
      </c>
      <c r="W25" s="88"/>
    </row>
    <row r="26" spans="1:23" ht="39.950000000000003" customHeight="1" x14ac:dyDescent="0.25">
      <c r="A26" s="49" t="s">
        <v>1614</v>
      </c>
      <c r="B26" s="49" t="s">
        <v>128</v>
      </c>
      <c r="C26" s="49" t="s">
        <v>681</v>
      </c>
      <c r="D26" s="32">
        <f>IF(B26="I",$F$2,IF(B26="G/2",$F$2/2,IF(B26="G/5",$F$2/5,IF(B26="G/10",$F$2/10,1))))</f>
        <v>0</v>
      </c>
      <c r="E26" s="42"/>
      <c r="F26" s="37">
        <f t="shared" si="0"/>
        <v>1</v>
      </c>
      <c r="G26" s="42"/>
      <c r="H26" s="45"/>
      <c r="I26" s="86">
        <f t="shared" si="1"/>
        <v>0</v>
      </c>
      <c r="J26" s="48"/>
      <c r="K26" s="87">
        <f t="shared" si="2"/>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1615</v>
      </c>
      <c r="B27" s="49" t="s">
        <v>128</v>
      </c>
      <c r="C27" s="49"/>
      <c r="D27" s="32">
        <f t="shared" si="3"/>
        <v>0</v>
      </c>
      <c r="E27" s="42"/>
      <c r="F27" s="37">
        <f t="shared" si="0"/>
        <v>1</v>
      </c>
      <c r="G27" s="42"/>
      <c r="H27" s="45"/>
      <c r="I27" s="86">
        <f t="shared" si="1"/>
        <v>0</v>
      </c>
      <c r="J27" s="48"/>
      <c r="K27" s="87">
        <f t="shared" si="2"/>
        <v>0</v>
      </c>
      <c r="L27" s="42"/>
      <c r="M27" s="42"/>
      <c r="N27" s="45"/>
      <c r="O27" s="88">
        <f t="shared" ref="O27" si="12">IF(N27&lt;&gt;0,IF(N27+H27&gt;3*D27,0,IF(N27+H27&gt;D27*2.5,25,IF(N27+H27&gt;D27*2,50,IF(N27+H27&gt;D27*1.5,75,100)))),0)</f>
        <v>0</v>
      </c>
      <c r="P27" s="45"/>
      <c r="Q27" s="42"/>
      <c r="R27" s="42"/>
      <c r="S27" s="45"/>
      <c r="T27" s="45"/>
      <c r="U27" s="42"/>
      <c r="V27" s="88">
        <v>0</v>
      </c>
      <c r="W27" s="88"/>
    </row>
    <row r="28" spans="1:23" ht="39.950000000000003" customHeight="1" x14ac:dyDescent="0.25">
      <c r="A28" s="23" t="s">
        <v>72</v>
      </c>
      <c r="B28" s="23" t="s">
        <v>53</v>
      </c>
      <c r="C28" s="23" t="s">
        <v>54</v>
      </c>
      <c r="D28" s="36">
        <f>1500/80</f>
        <v>18.75</v>
      </c>
      <c r="E28" s="41"/>
      <c r="F28" s="28">
        <f>(AVERAGE(F29:F37)*$D$28)</f>
        <v>18.75</v>
      </c>
      <c r="G28" s="41"/>
      <c r="H28" s="44"/>
      <c r="I28" s="28">
        <f>(AVERAGE(I29:I37)*$D$28)</f>
        <v>0</v>
      </c>
      <c r="J28" s="47"/>
      <c r="K28" s="28">
        <f>(AVERAGE(K29:K37)*$D$28)</f>
        <v>0</v>
      </c>
      <c r="L28" s="41"/>
      <c r="M28" s="41"/>
      <c r="N28" s="44"/>
      <c r="O28" s="28">
        <f>AVERAGE(O29:O37)</f>
        <v>0</v>
      </c>
      <c r="P28" s="44"/>
      <c r="Q28" s="41"/>
      <c r="R28" s="41"/>
      <c r="S28" s="44"/>
      <c r="T28" s="44"/>
      <c r="U28" s="41"/>
      <c r="V28" s="28">
        <f>AVERAGE(V29:V37)</f>
        <v>0</v>
      </c>
      <c r="W28" s="28"/>
    </row>
    <row r="29" spans="1:23" ht="39.950000000000003" customHeight="1" x14ac:dyDescent="0.25">
      <c r="A29" s="49" t="s">
        <v>938</v>
      </c>
      <c r="B29" s="49" t="s">
        <v>80</v>
      </c>
      <c r="C29" s="49"/>
      <c r="D29" s="32">
        <f t="shared" si="3"/>
        <v>0</v>
      </c>
      <c r="E29" s="42"/>
      <c r="F29" s="37">
        <f t="shared" ref="F29:F37" si="13">IF(H29&lt;&gt;0,0,1)</f>
        <v>1</v>
      </c>
      <c r="G29" s="42"/>
      <c r="H29" s="45"/>
      <c r="I29" s="86">
        <f t="shared" ref="I29:I37" si="14">IF(H29&lt;&gt;0,IF(H29&lt;D29,1,0),0)</f>
        <v>0</v>
      </c>
      <c r="J29" s="48"/>
      <c r="K29" s="87">
        <f t="shared" ref="K29:K37" si="15">IF(J29&lt;&gt;0,IF(J29&lt;2017,1,0),0)</f>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1616</v>
      </c>
      <c r="B30" s="49" t="s">
        <v>91</v>
      </c>
      <c r="C30" s="49"/>
      <c r="D30" s="32">
        <f t="shared" si="3"/>
        <v>0</v>
      </c>
      <c r="E30" s="42"/>
      <c r="F30" s="37">
        <f t="shared" si="13"/>
        <v>1</v>
      </c>
      <c r="G30" s="42"/>
      <c r="H30" s="45"/>
      <c r="I30" s="86">
        <f t="shared" si="14"/>
        <v>0</v>
      </c>
      <c r="J30" s="48"/>
      <c r="K30" s="87">
        <f t="shared" si="15"/>
        <v>0</v>
      </c>
      <c r="L30" s="42"/>
      <c r="M30" s="42"/>
      <c r="N30" s="45"/>
      <c r="O30" s="88">
        <f t="shared" ref="O30:O31" si="16">IF(N30&lt;&gt;0,IF(N30+H30&gt;3*D30,0,IF(N30+H30&gt;D30*2.5,25,IF(N30+H30&gt;D30*2,50,IF(N30+H30&gt;D30*1.5,75,100)))),0)</f>
        <v>0</v>
      </c>
      <c r="P30" s="45"/>
      <c r="Q30" s="42"/>
      <c r="R30" s="42"/>
      <c r="S30" s="45"/>
      <c r="T30" s="45"/>
      <c r="U30" s="42"/>
      <c r="V30" s="88">
        <v>0</v>
      </c>
      <c r="W30" s="88"/>
    </row>
    <row r="31" spans="1:23" ht="39.950000000000003" customHeight="1" x14ac:dyDescent="0.25">
      <c r="A31" s="49" t="s">
        <v>725</v>
      </c>
      <c r="B31" s="49" t="s">
        <v>58</v>
      </c>
      <c r="C31" s="49" t="s">
        <v>1617</v>
      </c>
      <c r="D31" s="32">
        <f t="shared" si="3"/>
        <v>0</v>
      </c>
      <c r="E31" s="42"/>
      <c r="F31" s="37">
        <f t="shared" si="13"/>
        <v>1</v>
      </c>
      <c r="G31" s="42"/>
      <c r="H31" s="45"/>
      <c r="I31" s="86">
        <f t="shared" si="14"/>
        <v>0</v>
      </c>
      <c r="J31" s="48"/>
      <c r="K31" s="87">
        <f t="shared" si="15"/>
        <v>0</v>
      </c>
      <c r="L31" s="42"/>
      <c r="M31" s="42"/>
      <c r="N31" s="45"/>
      <c r="O31" s="88">
        <f t="shared" si="16"/>
        <v>0</v>
      </c>
      <c r="P31" s="45"/>
      <c r="Q31" s="42"/>
      <c r="R31" s="42"/>
      <c r="S31" s="45"/>
      <c r="T31" s="45"/>
      <c r="U31" s="42"/>
      <c r="V31" s="88">
        <v>0</v>
      </c>
      <c r="W31" s="88"/>
    </row>
    <row r="32" spans="1:23" ht="39.950000000000003" customHeight="1" x14ac:dyDescent="0.25">
      <c r="A32" s="49" t="s">
        <v>1618</v>
      </c>
      <c r="B32" s="49" t="s">
        <v>80</v>
      </c>
      <c r="C32" s="49"/>
      <c r="D32" s="32">
        <f t="shared" si="3"/>
        <v>0</v>
      </c>
      <c r="E32" s="42"/>
      <c r="F32" s="37">
        <f t="shared" si="13"/>
        <v>1</v>
      </c>
      <c r="G32" s="42"/>
      <c r="H32" s="45"/>
      <c r="I32" s="86">
        <f t="shared" si="14"/>
        <v>0</v>
      </c>
      <c r="J32" s="48"/>
      <c r="K32" s="87">
        <f t="shared" si="15"/>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1619</v>
      </c>
      <c r="B33" s="49" t="s">
        <v>80</v>
      </c>
      <c r="C33" s="49"/>
      <c r="D33" s="32">
        <f t="shared" si="3"/>
        <v>0</v>
      </c>
      <c r="E33" s="42"/>
      <c r="F33" s="37">
        <f t="shared" si="13"/>
        <v>1</v>
      </c>
      <c r="G33" s="42"/>
      <c r="H33" s="45"/>
      <c r="I33" s="86">
        <f t="shared" si="14"/>
        <v>0</v>
      </c>
      <c r="J33" s="48"/>
      <c r="K33" s="87">
        <f t="shared" si="15"/>
        <v>0</v>
      </c>
      <c r="L33" s="42"/>
      <c r="M33" s="42"/>
      <c r="N33" s="45"/>
      <c r="O33" s="88">
        <f t="shared" ref="O33:O34" si="17">IF(N33&lt;&gt;0,IF(N33+H33&gt;3*D33,0,IF(N33+H33&gt;D33*2.5,25,IF(N33+H33&gt;D33*2,50,IF(N33+H33&gt;D33*1.5,75,100)))),0)</f>
        <v>0</v>
      </c>
      <c r="P33" s="45"/>
      <c r="Q33" s="42"/>
      <c r="R33" s="42"/>
      <c r="S33" s="45"/>
      <c r="T33" s="45"/>
      <c r="U33" s="42"/>
      <c r="V33" s="88">
        <v>0</v>
      </c>
      <c r="W33" s="88"/>
    </row>
    <row r="34" spans="1:23" ht="39.950000000000003" customHeight="1" x14ac:dyDescent="0.25">
      <c r="A34" s="49" t="s">
        <v>649</v>
      </c>
      <c r="B34" s="49" t="s">
        <v>128</v>
      </c>
      <c r="C34" s="49"/>
      <c r="D34" s="32">
        <f t="shared" si="3"/>
        <v>0</v>
      </c>
      <c r="E34" s="42"/>
      <c r="F34" s="37">
        <f t="shared" si="13"/>
        <v>1</v>
      </c>
      <c r="G34" s="42"/>
      <c r="H34" s="45"/>
      <c r="I34" s="86">
        <f t="shared" si="14"/>
        <v>0</v>
      </c>
      <c r="J34" s="48"/>
      <c r="K34" s="87">
        <f t="shared" si="15"/>
        <v>0</v>
      </c>
      <c r="L34" s="42"/>
      <c r="M34" s="42"/>
      <c r="N34" s="45"/>
      <c r="O34" s="88">
        <f t="shared" si="17"/>
        <v>0</v>
      </c>
      <c r="P34" s="45"/>
      <c r="Q34" s="42"/>
      <c r="R34" s="42"/>
      <c r="S34" s="45"/>
      <c r="T34" s="45"/>
      <c r="U34" s="42"/>
      <c r="V34" s="88">
        <v>0</v>
      </c>
      <c r="W34" s="88"/>
    </row>
    <row r="35" spans="1:23" ht="39.950000000000003" customHeight="1" x14ac:dyDescent="0.25">
      <c r="A35" s="49" t="s">
        <v>848</v>
      </c>
      <c r="B35" s="49" t="s">
        <v>58</v>
      </c>
      <c r="C35" s="49" t="s">
        <v>1620</v>
      </c>
      <c r="D35" s="32">
        <f t="shared" si="3"/>
        <v>0</v>
      </c>
      <c r="E35" s="42"/>
      <c r="F35" s="37">
        <f t="shared" si="13"/>
        <v>1</v>
      </c>
      <c r="G35" s="42"/>
      <c r="H35" s="45"/>
      <c r="I35" s="86">
        <f t="shared" si="14"/>
        <v>0</v>
      </c>
      <c r="J35" s="48"/>
      <c r="K35" s="87">
        <f t="shared" si="15"/>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1621</v>
      </c>
      <c r="B36" s="49" t="s">
        <v>80</v>
      </c>
      <c r="C36" s="49"/>
      <c r="D36" s="32">
        <f t="shared" si="3"/>
        <v>0</v>
      </c>
      <c r="E36" s="42"/>
      <c r="F36" s="37">
        <f t="shared" si="13"/>
        <v>1</v>
      </c>
      <c r="G36" s="42"/>
      <c r="H36" s="45"/>
      <c r="I36" s="86">
        <f t="shared" si="14"/>
        <v>0</v>
      </c>
      <c r="J36" s="48"/>
      <c r="K36" s="87">
        <f t="shared" si="15"/>
        <v>0</v>
      </c>
      <c r="L36" s="42"/>
      <c r="M36" s="42"/>
      <c r="N36" s="45"/>
      <c r="O36" s="88">
        <f t="shared" ref="O36" si="18">IF(N36&lt;&gt;0,IF(N36+H36&gt;3*D36,0,IF(N36+H36&gt;D36*2.5,25,IF(N36+H36&gt;D36*2,50,IF(N36+H36&gt;D36*1.5,75,100)))),0)</f>
        <v>0</v>
      </c>
      <c r="P36" s="45"/>
      <c r="Q36" s="42"/>
      <c r="R36" s="42"/>
      <c r="S36" s="45"/>
      <c r="T36" s="45"/>
      <c r="U36" s="42"/>
      <c r="V36" s="88">
        <v>0</v>
      </c>
      <c r="W36" s="88"/>
    </row>
    <row r="37" spans="1:23" ht="39.950000000000003" customHeight="1" x14ac:dyDescent="0.25">
      <c r="A37" s="49" t="s">
        <v>1622</v>
      </c>
      <c r="B37" s="49" t="s">
        <v>91</v>
      </c>
      <c r="C37" s="49"/>
      <c r="D37" s="32">
        <f t="shared" si="3"/>
        <v>0</v>
      </c>
      <c r="E37" s="42"/>
      <c r="F37" s="37">
        <f t="shared" si="13"/>
        <v>1</v>
      </c>
      <c r="G37" s="42"/>
      <c r="H37" s="45"/>
      <c r="I37" s="86">
        <f t="shared" si="14"/>
        <v>0</v>
      </c>
      <c r="J37" s="48"/>
      <c r="K37" s="87">
        <f t="shared" si="15"/>
        <v>0</v>
      </c>
      <c r="L37" s="42"/>
      <c r="M37" s="42"/>
      <c r="N37" s="45"/>
      <c r="O37" s="88">
        <f t="shared" ref="O37" si="19">IF(N37&lt;&gt;0,IF(N37+H37&gt;3*D37,0,IF(N37+H37&gt;D37*2.5,25,IF(N37+H37&gt;D37*2,50,IF(N37+H37&gt;D37*1.5,75,100)))),0)</f>
        <v>0</v>
      </c>
      <c r="P37" s="45"/>
      <c r="Q37" s="42"/>
      <c r="R37" s="42"/>
      <c r="S37" s="45"/>
      <c r="T37" s="45"/>
      <c r="U37" s="42"/>
      <c r="V37" s="88">
        <v>0</v>
      </c>
      <c r="W37" s="88"/>
    </row>
    <row r="38" spans="1:23" ht="39.950000000000003" customHeight="1" x14ac:dyDescent="0.25">
      <c r="A38" s="23" t="s">
        <v>60</v>
      </c>
      <c r="B38" s="23" t="s">
        <v>53</v>
      </c>
      <c r="C38" s="23" t="s">
        <v>54</v>
      </c>
      <c r="D38" s="36">
        <f>1000/80</f>
        <v>12.5</v>
      </c>
      <c r="E38" s="41"/>
      <c r="F38" s="28">
        <f>(AVERAGE(F39:F71)*$D$38)</f>
        <v>12.5</v>
      </c>
      <c r="G38" s="41"/>
      <c r="H38" s="44"/>
      <c r="I38" s="28">
        <f>(AVERAGE(I39:I71)*$D$38)</f>
        <v>0</v>
      </c>
      <c r="J38" s="47"/>
      <c r="K38" s="28">
        <f>(AVERAGE(K39:K71)*$D$38)</f>
        <v>0</v>
      </c>
      <c r="L38" s="41"/>
      <c r="M38" s="41"/>
      <c r="N38" s="44"/>
      <c r="O38" s="28">
        <f>AVERAGE(O39:O71)</f>
        <v>0</v>
      </c>
      <c r="P38" s="44"/>
      <c r="Q38" s="41"/>
      <c r="R38" s="41"/>
      <c r="S38" s="44"/>
      <c r="T38" s="44"/>
      <c r="U38" s="41"/>
      <c r="V38" s="28">
        <f>AVERAGE(V39:V71)</f>
        <v>0</v>
      </c>
      <c r="W38" s="28"/>
    </row>
    <row r="39" spans="1:23" ht="39.950000000000003" customHeight="1" x14ac:dyDescent="0.25">
      <c r="A39" s="49" t="s">
        <v>1623</v>
      </c>
      <c r="B39" s="49" t="s">
        <v>56</v>
      </c>
      <c r="C39" s="49" t="s">
        <v>1624</v>
      </c>
      <c r="D39" s="32">
        <f t="shared" si="3"/>
        <v>1</v>
      </c>
      <c r="E39" s="42"/>
      <c r="F39" s="37">
        <f t="shared" ref="F39:F71" si="20">IF(H39&lt;&gt;0,0,1)</f>
        <v>1</v>
      </c>
      <c r="G39" s="42"/>
      <c r="H39" s="45"/>
      <c r="I39" s="86">
        <f t="shared" ref="I39:I71" si="21">IF(H39&lt;&gt;0,IF(H39&lt;D39,1,0),0)</f>
        <v>0</v>
      </c>
      <c r="J39" s="48"/>
      <c r="K39" s="87">
        <f t="shared" ref="K39:K71" si="22">IF(J39&lt;&gt;0,IF(J39&lt;2017,1,0),0)</f>
        <v>0</v>
      </c>
      <c r="L39" s="42"/>
      <c r="M39" s="42"/>
      <c r="N39" s="45"/>
      <c r="O39" s="88">
        <f t="shared" ref="O39" si="23">IF(N39&lt;&gt;0,IF(N39+H39&gt;3*D39,0,IF(N39+H39&gt;D39*2.5,25,IF(N39+H39&gt;D39*2,50,IF(N39+H39&gt;D39*1.5,75,100)))),0)</f>
        <v>0</v>
      </c>
      <c r="P39" s="45"/>
      <c r="Q39" s="42"/>
      <c r="R39" s="42"/>
      <c r="S39" s="45"/>
      <c r="T39" s="45"/>
      <c r="U39" s="42"/>
      <c r="V39" s="88">
        <v>0</v>
      </c>
      <c r="W39" s="88"/>
    </row>
    <row r="40" spans="1:23" ht="39.950000000000003" customHeight="1" x14ac:dyDescent="0.25">
      <c r="A40" s="49" t="s">
        <v>1625</v>
      </c>
      <c r="B40" s="49" t="s">
        <v>128</v>
      </c>
      <c r="C40" s="49"/>
      <c r="D40" s="32">
        <f t="shared" si="3"/>
        <v>0</v>
      </c>
      <c r="E40" s="42"/>
      <c r="F40" s="37">
        <f t="shared" si="20"/>
        <v>1</v>
      </c>
      <c r="G40" s="42"/>
      <c r="H40" s="45"/>
      <c r="I40" s="86">
        <f t="shared" si="21"/>
        <v>0</v>
      </c>
      <c r="J40" s="48"/>
      <c r="K40" s="87">
        <f t="shared" si="22"/>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1626</v>
      </c>
      <c r="B41" s="49" t="s">
        <v>128</v>
      </c>
      <c r="C41" s="49"/>
      <c r="D41" s="32">
        <f t="shared" si="3"/>
        <v>0</v>
      </c>
      <c r="E41" s="42"/>
      <c r="F41" s="37">
        <f t="shared" si="20"/>
        <v>1</v>
      </c>
      <c r="G41" s="42"/>
      <c r="H41" s="45"/>
      <c r="I41" s="86">
        <f t="shared" si="21"/>
        <v>0</v>
      </c>
      <c r="J41" s="48"/>
      <c r="K41" s="87">
        <f t="shared" si="22"/>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1627</v>
      </c>
      <c r="B42" s="49" t="s">
        <v>58</v>
      </c>
      <c r="C42" s="49" t="s">
        <v>1628</v>
      </c>
      <c r="D42" s="32">
        <f t="shared" si="3"/>
        <v>0</v>
      </c>
      <c r="E42" s="42"/>
      <c r="F42" s="37">
        <f t="shared" si="20"/>
        <v>1</v>
      </c>
      <c r="G42" s="42"/>
      <c r="H42" s="45"/>
      <c r="I42" s="86">
        <f t="shared" si="21"/>
        <v>0</v>
      </c>
      <c r="J42" s="48"/>
      <c r="K42" s="87">
        <f t="shared" si="22"/>
        <v>0</v>
      </c>
      <c r="L42" s="42"/>
      <c r="M42" s="42"/>
      <c r="N42" s="45"/>
      <c r="O42" s="88">
        <f t="shared" ref="O42:O43" si="24">IF(N42&lt;&gt;0,IF(N42+H42&gt;3*D42,0,IF(N42+H42&gt;D42*2.5,25,IF(N42+H42&gt;D42*2,50,IF(N42+H42&gt;D42*1.5,75,100)))),0)</f>
        <v>0</v>
      </c>
      <c r="P42" s="45"/>
      <c r="Q42" s="42"/>
      <c r="R42" s="42"/>
      <c r="S42" s="45"/>
      <c r="T42" s="45"/>
      <c r="U42" s="42"/>
      <c r="V42" s="88">
        <v>0</v>
      </c>
      <c r="W42" s="88"/>
    </row>
    <row r="43" spans="1:23" ht="39.950000000000003" customHeight="1" x14ac:dyDescent="0.25">
      <c r="A43" s="49" t="s">
        <v>1629</v>
      </c>
      <c r="B43" s="49" t="s">
        <v>128</v>
      </c>
      <c r="C43" s="49"/>
      <c r="D43" s="32">
        <f t="shared" si="3"/>
        <v>0</v>
      </c>
      <c r="E43" s="42"/>
      <c r="F43" s="37">
        <f t="shared" si="20"/>
        <v>1</v>
      </c>
      <c r="G43" s="42"/>
      <c r="H43" s="45"/>
      <c r="I43" s="86">
        <f t="shared" si="21"/>
        <v>0</v>
      </c>
      <c r="J43" s="48"/>
      <c r="K43" s="87">
        <f t="shared" si="22"/>
        <v>0</v>
      </c>
      <c r="L43" s="42"/>
      <c r="M43" s="42"/>
      <c r="N43" s="45"/>
      <c r="O43" s="88">
        <f t="shared" si="24"/>
        <v>0</v>
      </c>
      <c r="P43" s="45"/>
      <c r="Q43" s="42"/>
      <c r="R43" s="42"/>
      <c r="S43" s="45"/>
      <c r="T43" s="45"/>
      <c r="U43" s="42"/>
      <c r="V43" s="88">
        <v>0</v>
      </c>
      <c r="W43" s="88"/>
    </row>
    <row r="44" spans="1:23" ht="39.950000000000003" customHeight="1" x14ac:dyDescent="0.25">
      <c r="A44" s="49" t="s">
        <v>1630</v>
      </c>
      <c r="B44" s="49" t="s">
        <v>80</v>
      </c>
      <c r="C44" s="49" t="s">
        <v>1631</v>
      </c>
      <c r="D44" s="32">
        <f t="shared" si="3"/>
        <v>0</v>
      </c>
      <c r="E44" s="42"/>
      <c r="F44" s="37">
        <f t="shared" si="20"/>
        <v>1</v>
      </c>
      <c r="G44" s="42"/>
      <c r="H44" s="45"/>
      <c r="I44" s="86">
        <f t="shared" si="21"/>
        <v>0</v>
      </c>
      <c r="J44" s="48"/>
      <c r="K44" s="87">
        <f t="shared" si="22"/>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1630</v>
      </c>
      <c r="B45" s="49" t="s">
        <v>128</v>
      </c>
      <c r="C45" s="49" t="s">
        <v>1632</v>
      </c>
      <c r="D45" s="32">
        <f t="shared" si="3"/>
        <v>0</v>
      </c>
      <c r="E45" s="42"/>
      <c r="F45" s="37">
        <f t="shared" si="20"/>
        <v>1</v>
      </c>
      <c r="G45" s="42"/>
      <c r="H45" s="45"/>
      <c r="I45" s="86">
        <f t="shared" si="21"/>
        <v>0</v>
      </c>
      <c r="J45" s="48"/>
      <c r="K45" s="87">
        <f t="shared" si="22"/>
        <v>0</v>
      </c>
      <c r="L45" s="42"/>
      <c r="M45" s="42"/>
      <c r="N45" s="45"/>
      <c r="O45" s="88">
        <f t="shared" ref="O45:O46" si="25">IF(N45&lt;&gt;0,IF(N45+H45&gt;3*D45,0,IF(N45+H45&gt;D45*2.5,25,IF(N45+H45&gt;D45*2,50,IF(N45+H45&gt;D45*1.5,75,100)))),0)</f>
        <v>0</v>
      </c>
      <c r="P45" s="45"/>
      <c r="Q45" s="42"/>
      <c r="R45" s="42"/>
      <c r="S45" s="45"/>
      <c r="T45" s="45"/>
      <c r="U45" s="42"/>
      <c r="V45" s="88">
        <v>0</v>
      </c>
      <c r="W45" s="88"/>
    </row>
    <row r="46" spans="1:23" ht="39.950000000000003" customHeight="1" x14ac:dyDescent="0.25">
      <c r="A46" s="49" t="s">
        <v>1633</v>
      </c>
      <c r="B46" s="49" t="s">
        <v>128</v>
      </c>
      <c r="C46" s="49"/>
      <c r="D46" s="32">
        <f t="shared" si="3"/>
        <v>0</v>
      </c>
      <c r="E46" s="42"/>
      <c r="F46" s="37">
        <f t="shared" si="20"/>
        <v>1</v>
      </c>
      <c r="G46" s="42"/>
      <c r="H46" s="45"/>
      <c r="I46" s="86">
        <f t="shared" si="21"/>
        <v>0</v>
      </c>
      <c r="J46" s="48"/>
      <c r="K46" s="87">
        <f t="shared" si="22"/>
        <v>0</v>
      </c>
      <c r="L46" s="42"/>
      <c r="M46" s="42"/>
      <c r="N46" s="45"/>
      <c r="O46" s="88">
        <f t="shared" si="25"/>
        <v>0</v>
      </c>
      <c r="P46" s="45"/>
      <c r="Q46" s="42"/>
      <c r="R46" s="42"/>
      <c r="S46" s="45"/>
      <c r="T46" s="45"/>
      <c r="U46" s="42"/>
      <c r="V46" s="88">
        <v>0</v>
      </c>
      <c r="W46" s="88"/>
    </row>
    <row r="47" spans="1:23" ht="39.950000000000003" customHeight="1" x14ac:dyDescent="0.25">
      <c r="A47" s="49" t="s">
        <v>1634</v>
      </c>
      <c r="B47" s="49" t="s">
        <v>58</v>
      </c>
      <c r="C47" s="49"/>
      <c r="D47" s="32">
        <f t="shared" si="3"/>
        <v>0</v>
      </c>
      <c r="E47" s="42"/>
      <c r="F47" s="37">
        <f t="shared" si="20"/>
        <v>1</v>
      </c>
      <c r="G47" s="42"/>
      <c r="H47" s="45"/>
      <c r="I47" s="86">
        <f t="shared" si="21"/>
        <v>0</v>
      </c>
      <c r="J47" s="48"/>
      <c r="K47" s="87">
        <f t="shared" si="22"/>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1635</v>
      </c>
      <c r="B48" s="49" t="s">
        <v>56</v>
      </c>
      <c r="C48" s="49" t="s">
        <v>1636</v>
      </c>
      <c r="D48" s="32">
        <f t="shared" si="3"/>
        <v>1</v>
      </c>
      <c r="E48" s="42"/>
      <c r="F48" s="37">
        <f t="shared" si="20"/>
        <v>1</v>
      </c>
      <c r="G48" s="42"/>
      <c r="H48" s="45"/>
      <c r="I48" s="86">
        <f t="shared" si="21"/>
        <v>0</v>
      </c>
      <c r="J48" s="48"/>
      <c r="K48" s="87">
        <f t="shared" si="22"/>
        <v>0</v>
      </c>
      <c r="L48" s="42"/>
      <c r="M48" s="42"/>
      <c r="N48" s="45"/>
      <c r="O48" s="88">
        <f t="shared" ref="O48:O49" si="26">IF(N48&lt;&gt;0,IF(N48+H48&gt;3*D48,0,IF(N48+H48&gt;D48*2.5,25,IF(N48+H48&gt;D48*2,50,IF(N48+H48&gt;D48*1.5,75,100)))),0)</f>
        <v>0</v>
      </c>
      <c r="P48" s="45"/>
      <c r="Q48" s="42"/>
      <c r="R48" s="42"/>
      <c r="S48" s="45"/>
      <c r="T48" s="45"/>
      <c r="U48" s="42"/>
      <c r="V48" s="88">
        <v>0</v>
      </c>
      <c r="W48" s="88"/>
    </row>
    <row r="49" spans="1:23" ht="39.950000000000003" customHeight="1" x14ac:dyDescent="0.25">
      <c r="A49" s="49" t="s">
        <v>665</v>
      </c>
      <c r="B49" s="49" t="s">
        <v>58</v>
      </c>
      <c r="C49" s="49" t="s">
        <v>1637</v>
      </c>
      <c r="D49" s="32">
        <f t="shared" si="3"/>
        <v>0</v>
      </c>
      <c r="E49" s="42"/>
      <c r="F49" s="37">
        <f t="shared" si="20"/>
        <v>1</v>
      </c>
      <c r="G49" s="42"/>
      <c r="H49" s="45"/>
      <c r="I49" s="86">
        <f t="shared" si="21"/>
        <v>0</v>
      </c>
      <c r="J49" s="48"/>
      <c r="K49" s="87">
        <f t="shared" si="22"/>
        <v>0</v>
      </c>
      <c r="L49" s="42"/>
      <c r="M49" s="42"/>
      <c r="N49" s="45"/>
      <c r="O49" s="88">
        <f t="shared" si="26"/>
        <v>0</v>
      </c>
      <c r="P49" s="45"/>
      <c r="Q49" s="42"/>
      <c r="R49" s="42"/>
      <c r="S49" s="45"/>
      <c r="T49" s="45"/>
      <c r="U49" s="42"/>
      <c r="V49" s="88">
        <v>0</v>
      </c>
      <c r="W49" s="88"/>
    </row>
    <row r="50" spans="1:23" ht="39.950000000000003" customHeight="1" x14ac:dyDescent="0.25">
      <c r="A50" s="49" t="s">
        <v>1638</v>
      </c>
      <c r="B50" s="49" t="s">
        <v>128</v>
      </c>
      <c r="C50" s="49" t="s">
        <v>1639</v>
      </c>
      <c r="D50" s="32">
        <f t="shared" si="3"/>
        <v>0</v>
      </c>
      <c r="E50" s="42"/>
      <c r="F50" s="37">
        <f t="shared" si="20"/>
        <v>1</v>
      </c>
      <c r="G50" s="42"/>
      <c r="H50" s="45"/>
      <c r="I50" s="86">
        <f t="shared" si="21"/>
        <v>0</v>
      </c>
      <c r="J50" s="48"/>
      <c r="K50" s="87">
        <f t="shared" si="22"/>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1640</v>
      </c>
      <c r="B51" s="49" t="s">
        <v>91</v>
      </c>
      <c r="C51" s="49" t="s">
        <v>1641</v>
      </c>
      <c r="D51" s="32">
        <f t="shared" si="3"/>
        <v>0</v>
      </c>
      <c r="E51" s="42"/>
      <c r="F51" s="37">
        <f t="shared" si="20"/>
        <v>1</v>
      </c>
      <c r="G51" s="42"/>
      <c r="H51" s="45"/>
      <c r="I51" s="86">
        <f t="shared" si="21"/>
        <v>0</v>
      </c>
      <c r="J51" s="48"/>
      <c r="K51" s="87">
        <f t="shared" si="22"/>
        <v>0</v>
      </c>
      <c r="L51" s="42"/>
      <c r="M51" s="42"/>
      <c r="N51" s="45"/>
      <c r="O51" s="88">
        <f t="shared" ref="O51:O62" si="27">IF(N51&lt;&gt;0,IF(N51+H51&gt;3*D51,0,IF(N51+H51&gt;D51*2.5,25,IF(N51+H51&gt;D51*2,50,IF(N51+H51&gt;D51*1.5,75,100)))),0)</f>
        <v>0</v>
      </c>
      <c r="P51" s="45"/>
      <c r="Q51" s="42"/>
      <c r="R51" s="42"/>
      <c r="S51" s="45"/>
      <c r="T51" s="45"/>
      <c r="U51" s="42"/>
      <c r="V51" s="88">
        <v>0</v>
      </c>
      <c r="W51" s="88"/>
    </row>
    <row r="52" spans="1:23" ht="39.950000000000003" customHeight="1" x14ac:dyDescent="0.25">
      <c r="A52" s="49" t="s">
        <v>741</v>
      </c>
      <c r="B52" s="49" t="s">
        <v>128</v>
      </c>
      <c r="C52" s="49" t="s">
        <v>1642</v>
      </c>
      <c r="D52" s="32">
        <f t="shared" ref="D52:D61" si="28">IF(B52="I",$F$2,IF(B52="G/2",$F$2/2,IF(B52="G/5",$F$2/5,IF(B52="G/10",$F$2/10,1))))</f>
        <v>0</v>
      </c>
      <c r="E52" s="42"/>
      <c r="F52" s="37">
        <f t="shared" ref="F52:F61" si="29">IF(H52&lt;&gt;0,0,1)</f>
        <v>1</v>
      </c>
      <c r="G52" s="42"/>
      <c r="H52" s="45"/>
      <c r="I52" s="86">
        <f t="shared" ref="I52:I61" si="30">IF(H52&lt;&gt;0,IF(H52&lt;D52,1,0),0)</f>
        <v>0</v>
      </c>
      <c r="J52" s="48"/>
      <c r="K52" s="87">
        <f t="shared" si="22"/>
        <v>0</v>
      </c>
      <c r="L52" s="42"/>
      <c r="M52" s="42"/>
      <c r="N52" s="45"/>
      <c r="O52" s="88">
        <f t="shared" ref="O52" si="31">IF(N52&lt;&gt;0,IF(N52+H52&gt;3*D52,0,IF(N52+H52&gt;D52*2.5,25,IF(N52+H52&gt;D52*2,50,IF(N52+H52&gt;D52*1.5,75,100)))),0)</f>
        <v>0</v>
      </c>
      <c r="P52" s="45"/>
      <c r="Q52" s="42"/>
      <c r="R52" s="42"/>
      <c r="S52" s="45"/>
      <c r="T52" s="45"/>
      <c r="U52" s="42"/>
      <c r="V52" s="88">
        <v>0</v>
      </c>
      <c r="W52" s="88"/>
    </row>
    <row r="53" spans="1:23" ht="39.950000000000003" customHeight="1" x14ac:dyDescent="0.25">
      <c r="A53" s="49" t="s">
        <v>1643</v>
      </c>
      <c r="B53" s="49" t="s">
        <v>80</v>
      </c>
      <c r="C53" s="49"/>
      <c r="D53" s="32">
        <f t="shared" si="28"/>
        <v>0</v>
      </c>
      <c r="E53" s="42"/>
      <c r="F53" s="37">
        <f t="shared" si="29"/>
        <v>1</v>
      </c>
      <c r="G53" s="42"/>
      <c r="H53" s="45"/>
      <c r="I53" s="86">
        <f t="shared" si="30"/>
        <v>0</v>
      </c>
      <c r="J53" s="48"/>
      <c r="K53" s="87">
        <f t="shared" si="22"/>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1644</v>
      </c>
      <c r="B54" s="49" t="s">
        <v>128</v>
      </c>
      <c r="C54" s="49" t="s">
        <v>1645</v>
      </c>
      <c r="D54" s="32">
        <f t="shared" si="28"/>
        <v>0</v>
      </c>
      <c r="E54" s="42"/>
      <c r="F54" s="37">
        <f t="shared" si="29"/>
        <v>1</v>
      </c>
      <c r="G54" s="42"/>
      <c r="H54" s="45"/>
      <c r="I54" s="86">
        <f t="shared" si="30"/>
        <v>0</v>
      </c>
      <c r="J54" s="48"/>
      <c r="K54" s="87">
        <f t="shared" si="22"/>
        <v>0</v>
      </c>
      <c r="L54" s="42"/>
      <c r="M54" s="42"/>
      <c r="N54" s="45"/>
      <c r="O54" s="88">
        <f t="shared" ref="O54:O55" si="32">IF(N54&lt;&gt;0,IF(N54+H54&gt;3*D54,0,IF(N54+H54&gt;D54*2.5,25,IF(N54+H54&gt;D54*2,50,IF(N54+H54&gt;D54*1.5,75,100)))),0)</f>
        <v>0</v>
      </c>
      <c r="P54" s="45"/>
      <c r="Q54" s="42"/>
      <c r="R54" s="42"/>
      <c r="S54" s="45"/>
      <c r="T54" s="45"/>
      <c r="U54" s="42"/>
      <c r="V54" s="88">
        <v>0</v>
      </c>
      <c r="W54" s="88"/>
    </row>
    <row r="55" spans="1:23" ht="39.950000000000003" customHeight="1" x14ac:dyDescent="0.25">
      <c r="A55" s="49" t="s">
        <v>1004</v>
      </c>
      <c r="B55" s="49" t="s">
        <v>128</v>
      </c>
      <c r="C55" s="49" t="s">
        <v>1646</v>
      </c>
      <c r="D55" s="32">
        <f t="shared" si="28"/>
        <v>0</v>
      </c>
      <c r="E55" s="42"/>
      <c r="F55" s="37">
        <f t="shared" si="29"/>
        <v>1</v>
      </c>
      <c r="G55" s="42"/>
      <c r="H55" s="45"/>
      <c r="I55" s="86">
        <f t="shared" si="30"/>
        <v>0</v>
      </c>
      <c r="J55" s="48"/>
      <c r="K55" s="87">
        <f t="shared" si="22"/>
        <v>0</v>
      </c>
      <c r="L55" s="42"/>
      <c r="M55" s="42"/>
      <c r="N55" s="45"/>
      <c r="O55" s="88">
        <f t="shared" si="32"/>
        <v>0</v>
      </c>
      <c r="P55" s="45"/>
      <c r="Q55" s="42"/>
      <c r="R55" s="42"/>
      <c r="S55" s="45"/>
      <c r="T55" s="45"/>
      <c r="U55" s="42"/>
      <c r="V55" s="88">
        <v>0</v>
      </c>
      <c r="W55" s="88"/>
    </row>
    <row r="56" spans="1:23" ht="39.950000000000003" customHeight="1" x14ac:dyDescent="0.25">
      <c r="A56" s="49" t="s">
        <v>1647</v>
      </c>
      <c r="B56" s="49" t="s">
        <v>91</v>
      </c>
      <c r="C56" s="49"/>
      <c r="D56" s="32">
        <f t="shared" si="28"/>
        <v>0</v>
      </c>
      <c r="E56" s="42"/>
      <c r="F56" s="37">
        <f t="shared" si="29"/>
        <v>1</v>
      </c>
      <c r="G56" s="42"/>
      <c r="H56" s="45"/>
      <c r="I56" s="86">
        <f t="shared" si="30"/>
        <v>0</v>
      </c>
      <c r="J56" s="48"/>
      <c r="K56" s="87">
        <f t="shared" si="22"/>
        <v>0</v>
      </c>
      <c r="L56" s="42"/>
      <c r="M56" s="42"/>
      <c r="N56" s="45"/>
      <c r="O56" s="88">
        <f>IF(N56&lt;&gt;0,IF(N56+H56&gt;3*D56,0,IF(N56+H56&gt;D56*2.5,25,IF(N56+H56&gt;D56*2,50,IF(N56+H56&gt;D56*1.5,75,100)))),0)</f>
        <v>0</v>
      </c>
      <c r="P56" s="45"/>
      <c r="Q56" s="42"/>
      <c r="R56" s="42"/>
      <c r="S56" s="45"/>
      <c r="T56" s="45"/>
      <c r="U56" s="42"/>
      <c r="V56" s="88">
        <v>0</v>
      </c>
      <c r="W56" s="88"/>
    </row>
    <row r="57" spans="1:23" ht="39.950000000000003" customHeight="1" x14ac:dyDescent="0.25">
      <c r="A57" s="49" t="s">
        <v>1648</v>
      </c>
      <c r="B57" s="49" t="s">
        <v>56</v>
      </c>
      <c r="C57" s="49"/>
      <c r="D57" s="32">
        <f t="shared" si="28"/>
        <v>1</v>
      </c>
      <c r="E57" s="42"/>
      <c r="F57" s="37">
        <f t="shared" si="29"/>
        <v>1</v>
      </c>
      <c r="G57" s="42"/>
      <c r="H57" s="45"/>
      <c r="I57" s="86">
        <f t="shared" si="30"/>
        <v>0</v>
      </c>
      <c r="J57" s="48"/>
      <c r="K57" s="87">
        <f t="shared" si="22"/>
        <v>0</v>
      </c>
      <c r="L57" s="42"/>
      <c r="M57" s="42"/>
      <c r="N57" s="45"/>
      <c r="O57" s="88">
        <f t="shared" ref="O57:O61" si="33">IF(N57&lt;&gt;0,IF(N57+H57&gt;3*D57,0,IF(N57+H57&gt;D57*2.5,25,IF(N57+H57&gt;D57*2,50,IF(N57+H57&gt;D57*1.5,75,100)))),0)</f>
        <v>0</v>
      </c>
      <c r="P57" s="45"/>
      <c r="Q57" s="42"/>
      <c r="R57" s="42"/>
      <c r="S57" s="45"/>
      <c r="T57" s="45"/>
      <c r="U57" s="42"/>
      <c r="V57" s="88">
        <v>0</v>
      </c>
      <c r="W57" s="88"/>
    </row>
    <row r="58" spans="1:23" ht="39.950000000000003" customHeight="1" x14ac:dyDescent="0.25">
      <c r="A58" s="49" t="s">
        <v>1649</v>
      </c>
      <c r="B58" s="49" t="s">
        <v>80</v>
      </c>
      <c r="C58" s="49" t="s">
        <v>1650</v>
      </c>
      <c r="D58" s="32">
        <f t="shared" si="28"/>
        <v>0</v>
      </c>
      <c r="E58" s="42"/>
      <c r="F58" s="37">
        <f t="shared" si="29"/>
        <v>1</v>
      </c>
      <c r="G58" s="42"/>
      <c r="H58" s="45"/>
      <c r="I58" s="86">
        <f t="shared" si="30"/>
        <v>0</v>
      </c>
      <c r="J58" s="48"/>
      <c r="K58" s="87">
        <f t="shared" si="22"/>
        <v>0</v>
      </c>
      <c r="L58" s="42"/>
      <c r="M58" s="42"/>
      <c r="N58" s="45"/>
      <c r="O58" s="88">
        <f t="shared" si="33"/>
        <v>0</v>
      </c>
      <c r="P58" s="45"/>
      <c r="Q58" s="42"/>
      <c r="R58" s="42"/>
      <c r="S58" s="45"/>
      <c r="T58" s="45"/>
      <c r="U58" s="42"/>
      <c r="V58" s="88">
        <v>0</v>
      </c>
      <c r="W58" s="88"/>
    </row>
    <row r="59" spans="1:23" ht="39.950000000000003" customHeight="1" x14ac:dyDescent="0.25">
      <c r="A59" s="49" t="s">
        <v>1651</v>
      </c>
      <c r="B59" s="49" t="s">
        <v>128</v>
      </c>
      <c r="C59" s="49"/>
      <c r="D59" s="32">
        <f t="shared" si="28"/>
        <v>0</v>
      </c>
      <c r="E59" s="42"/>
      <c r="F59" s="37">
        <f t="shared" si="29"/>
        <v>1</v>
      </c>
      <c r="G59" s="42"/>
      <c r="H59" s="45"/>
      <c r="I59" s="86">
        <f t="shared" si="30"/>
        <v>0</v>
      </c>
      <c r="J59" s="48"/>
      <c r="K59" s="87">
        <f t="shared" si="22"/>
        <v>0</v>
      </c>
      <c r="L59" s="42"/>
      <c r="M59" s="42"/>
      <c r="N59" s="45"/>
      <c r="O59" s="88">
        <f t="shared" si="33"/>
        <v>0</v>
      </c>
      <c r="P59" s="45"/>
      <c r="Q59" s="42"/>
      <c r="R59" s="42"/>
      <c r="S59" s="45"/>
      <c r="T59" s="45"/>
      <c r="U59" s="42"/>
      <c r="V59" s="88">
        <v>0</v>
      </c>
      <c r="W59" s="88"/>
    </row>
    <row r="60" spans="1:23" ht="39.950000000000003" customHeight="1" x14ac:dyDescent="0.25">
      <c r="A60" s="49" t="s">
        <v>798</v>
      </c>
      <c r="B60" s="49" t="s">
        <v>128</v>
      </c>
      <c r="C60" s="49" t="s">
        <v>1652</v>
      </c>
      <c r="D60" s="32">
        <f t="shared" si="28"/>
        <v>0</v>
      </c>
      <c r="E60" s="42"/>
      <c r="F60" s="37">
        <f t="shared" si="29"/>
        <v>1</v>
      </c>
      <c r="G60" s="42"/>
      <c r="H60" s="45"/>
      <c r="I60" s="86">
        <f t="shared" si="30"/>
        <v>0</v>
      </c>
      <c r="J60" s="48"/>
      <c r="K60" s="87">
        <f t="shared" si="22"/>
        <v>0</v>
      </c>
      <c r="L60" s="42"/>
      <c r="M60" s="42"/>
      <c r="N60" s="45"/>
      <c r="O60" s="88">
        <f t="shared" si="33"/>
        <v>0</v>
      </c>
      <c r="P60" s="45"/>
      <c r="Q60" s="42"/>
      <c r="R60" s="42"/>
      <c r="S60" s="45"/>
      <c r="T60" s="45"/>
      <c r="U60" s="42"/>
      <c r="V60" s="88">
        <v>0</v>
      </c>
      <c r="W60" s="88"/>
    </row>
    <row r="61" spans="1:23" ht="39.950000000000003" customHeight="1" x14ac:dyDescent="0.25">
      <c r="A61" s="49" t="s">
        <v>1573</v>
      </c>
      <c r="B61" s="49" t="s">
        <v>58</v>
      </c>
      <c r="C61" s="49"/>
      <c r="D61" s="32">
        <f t="shared" si="28"/>
        <v>0</v>
      </c>
      <c r="E61" s="42"/>
      <c r="F61" s="37">
        <f t="shared" si="29"/>
        <v>1</v>
      </c>
      <c r="G61" s="42"/>
      <c r="H61" s="45"/>
      <c r="I61" s="86">
        <f t="shared" si="30"/>
        <v>0</v>
      </c>
      <c r="J61" s="48"/>
      <c r="K61" s="87">
        <f t="shared" si="22"/>
        <v>0</v>
      </c>
      <c r="L61" s="42"/>
      <c r="M61" s="42"/>
      <c r="N61" s="45"/>
      <c r="O61" s="88">
        <f t="shared" si="33"/>
        <v>0</v>
      </c>
      <c r="P61" s="45"/>
      <c r="Q61" s="42"/>
      <c r="R61" s="42"/>
      <c r="S61" s="45"/>
      <c r="T61" s="45"/>
      <c r="U61" s="42"/>
      <c r="V61" s="88">
        <v>0</v>
      </c>
      <c r="W61" s="88"/>
    </row>
    <row r="62" spans="1:23" ht="39.950000000000003" customHeight="1" x14ac:dyDescent="0.25">
      <c r="A62" s="49" t="s">
        <v>885</v>
      </c>
      <c r="B62" s="49" t="s">
        <v>58</v>
      </c>
      <c r="C62" s="49"/>
      <c r="D62" s="32">
        <f t="shared" si="3"/>
        <v>0</v>
      </c>
      <c r="E62" s="42"/>
      <c r="F62" s="37">
        <f t="shared" si="20"/>
        <v>1</v>
      </c>
      <c r="G62" s="42"/>
      <c r="H62" s="45"/>
      <c r="I62" s="86">
        <f t="shared" si="21"/>
        <v>0</v>
      </c>
      <c r="J62" s="48"/>
      <c r="K62" s="87">
        <f t="shared" si="22"/>
        <v>0</v>
      </c>
      <c r="L62" s="42"/>
      <c r="M62" s="42"/>
      <c r="N62" s="45"/>
      <c r="O62" s="88">
        <f t="shared" si="27"/>
        <v>0</v>
      </c>
      <c r="P62" s="45"/>
      <c r="Q62" s="42"/>
      <c r="R62" s="42"/>
      <c r="S62" s="45"/>
      <c r="T62" s="45"/>
      <c r="U62" s="42"/>
      <c r="V62" s="88">
        <v>0</v>
      </c>
      <c r="W62" s="88"/>
    </row>
    <row r="63" spans="1:23" ht="39.950000000000003" customHeight="1" x14ac:dyDescent="0.25">
      <c r="A63" s="49" t="s">
        <v>1653</v>
      </c>
      <c r="B63" s="49" t="s">
        <v>128</v>
      </c>
      <c r="C63" s="49" t="s">
        <v>1654</v>
      </c>
      <c r="D63" s="32">
        <f t="shared" si="3"/>
        <v>0</v>
      </c>
      <c r="E63" s="42"/>
      <c r="F63" s="37">
        <f t="shared" si="20"/>
        <v>1</v>
      </c>
      <c r="G63" s="42"/>
      <c r="H63" s="45"/>
      <c r="I63" s="86">
        <f t="shared" si="21"/>
        <v>0</v>
      </c>
      <c r="J63" s="48"/>
      <c r="K63" s="87">
        <f t="shared" si="22"/>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1655</v>
      </c>
      <c r="B64" s="49" t="s">
        <v>80</v>
      </c>
      <c r="C64" s="49"/>
      <c r="D64" s="32">
        <f t="shared" si="3"/>
        <v>0</v>
      </c>
      <c r="E64" s="42"/>
      <c r="F64" s="37">
        <f t="shared" si="20"/>
        <v>1</v>
      </c>
      <c r="G64" s="42"/>
      <c r="H64" s="45"/>
      <c r="I64" s="86">
        <f t="shared" si="21"/>
        <v>0</v>
      </c>
      <c r="J64" s="48"/>
      <c r="K64" s="87">
        <f t="shared" si="22"/>
        <v>0</v>
      </c>
      <c r="L64" s="42"/>
      <c r="M64" s="42"/>
      <c r="N64" s="45"/>
      <c r="O64" s="88">
        <f t="shared" ref="O64:O65" si="34">IF(N64&lt;&gt;0,IF(N64+H64&gt;3*D64,0,IF(N64+H64&gt;D64*2.5,25,IF(N64+H64&gt;D64*2,50,IF(N64+H64&gt;D64*1.5,75,100)))),0)</f>
        <v>0</v>
      </c>
      <c r="P64" s="45"/>
      <c r="Q64" s="42"/>
      <c r="R64" s="42"/>
      <c r="S64" s="45"/>
      <c r="T64" s="45"/>
      <c r="U64" s="42"/>
      <c r="V64" s="88">
        <v>0</v>
      </c>
      <c r="W64" s="88"/>
    </row>
    <row r="65" spans="1:23" ht="39.950000000000003" customHeight="1" x14ac:dyDescent="0.25">
      <c r="A65" s="49" t="s">
        <v>1656</v>
      </c>
      <c r="B65" s="49" t="s">
        <v>128</v>
      </c>
      <c r="C65" s="49"/>
      <c r="D65" s="32">
        <f t="shared" si="3"/>
        <v>0</v>
      </c>
      <c r="E65" s="42"/>
      <c r="F65" s="37">
        <f t="shared" si="20"/>
        <v>1</v>
      </c>
      <c r="G65" s="42"/>
      <c r="H65" s="45"/>
      <c r="I65" s="86">
        <f t="shared" si="21"/>
        <v>0</v>
      </c>
      <c r="J65" s="48"/>
      <c r="K65" s="87">
        <f t="shared" si="22"/>
        <v>0</v>
      </c>
      <c r="L65" s="42"/>
      <c r="M65" s="42"/>
      <c r="N65" s="45"/>
      <c r="O65" s="88">
        <f t="shared" si="34"/>
        <v>0</v>
      </c>
      <c r="P65" s="45"/>
      <c r="Q65" s="42"/>
      <c r="R65" s="42"/>
      <c r="S65" s="45"/>
      <c r="T65" s="45"/>
      <c r="U65" s="42"/>
      <c r="V65" s="88">
        <v>0</v>
      </c>
      <c r="W65" s="88"/>
    </row>
    <row r="66" spans="1:23" ht="39.950000000000003" customHeight="1" x14ac:dyDescent="0.25">
      <c r="A66" s="49" t="s">
        <v>1657</v>
      </c>
      <c r="B66" s="49" t="s">
        <v>58</v>
      </c>
      <c r="C66" s="49"/>
      <c r="D66" s="32">
        <f t="shared" si="3"/>
        <v>0</v>
      </c>
      <c r="E66" s="42"/>
      <c r="F66" s="37">
        <f t="shared" si="20"/>
        <v>1</v>
      </c>
      <c r="G66" s="42"/>
      <c r="H66" s="45"/>
      <c r="I66" s="86">
        <f t="shared" si="21"/>
        <v>0</v>
      </c>
      <c r="J66" s="48"/>
      <c r="K66" s="87">
        <f t="shared" si="22"/>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1658</v>
      </c>
      <c r="B67" s="49" t="s">
        <v>58</v>
      </c>
      <c r="C67" s="49"/>
      <c r="D67" s="32">
        <f t="shared" si="3"/>
        <v>0</v>
      </c>
      <c r="E67" s="42"/>
      <c r="F67" s="37">
        <f t="shared" si="20"/>
        <v>1</v>
      </c>
      <c r="G67" s="42"/>
      <c r="H67" s="45"/>
      <c r="I67" s="86">
        <f t="shared" si="21"/>
        <v>0</v>
      </c>
      <c r="J67" s="48"/>
      <c r="K67" s="87">
        <f t="shared" si="22"/>
        <v>0</v>
      </c>
      <c r="L67" s="42"/>
      <c r="M67" s="42"/>
      <c r="N67" s="45"/>
      <c r="O67" s="88">
        <f t="shared" ref="O67:O71" si="35">IF(N67&lt;&gt;0,IF(N67+H67&gt;3*D67,0,IF(N67+H67&gt;D67*2.5,25,IF(N67+H67&gt;D67*2,50,IF(N67+H67&gt;D67*1.5,75,100)))),0)</f>
        <v>0</v>
      </c>
      <c r="P67" s="45"/>
      <c r="Q67" s="42"/>
      <c r="R67" s="42"/>
      <c r="S67" s="45"/>
      <c r="T67" s="45"/>
      <c r="U67" s="42"/>
      <c r="V67" s="88">
        <v>0</v>
      </c>
      <c r="W67" s="88"/>
    </row>
    <row r="68" spans="1:23" ht="39.950000000000003" customHeight="1" x14ac:dyDescent="0.25">
      <c r="A68" s="49" t="s">
        <v>1659</v>
      </c>
      <c r="B68" s="49" t="s">
        <v>80</v>
      </c>
      <c r="C68" s="49"/>
      <c r="D68" s="32">
        <f t="shared" si="3"/>
        <v>0</v>
      </c>
      <c r="E68" s="42"/>
      <c r="F68" s="37">
        <f t="shared" si="20"/>
        <v>1</v>
      </c>
      <c r="G68" s="42"/>
      <c r="H68" s="45"/>
      <c r="I68" s="86">
        <f t="shared" si="21"/>
        <v>0</v>
      </c>
      <c r="J68" s="48"/>
      <c r="K68" s="87">
        <f t="shared" si="22"/>
        <v>0</v>
      </c>
      <c r="L68" s="42"/>
      <c r="M68" s="42"/>
      <c r="N68" s="45"/>
      <c r="O68" s="88">
        <f t="shared" si="35"/>
        <v>0</v>
      </c>
      <c r="P68" s="45"/>
      <c r="Q68" s="42"/>
      <c r="R68" s="42"/>
      <c r="S68" s="45"/>
      <c r="T68" s="45"/>
      <c r="U68" s="42"/>
      <c r="V68" s="88">
        <v>0</v>
      </c>
      <c r="W68" s="88"/>
    </row>
    <row r="69" spans="1:23" ht="39.950000000000003" customHeight="1" x14ac:dyDescent="0.25">
      <c r="A69" s="49" t="s">
        <v>400</v>
      </c>
      <c r="B69" s="49" t="s">
        <v>91</v>
      </c>
      <c r="C69" s="49"/>
      <c r="D69" s="32">
        <f t="shared" si="3"/>
        <v>0</v>
      </c>
      <c r="E69" s="42"/>
      <c r="F69" s="37">
        <f t="shared" si="20"/>
        <v>1</v>
      </c>
      <c r="G69" s="42"/>
      <c r="H69" s="45"/>
      <c r="I69" s="86">
        <f t="shared" si="21"/>
        <v>0</v>
      </c>
      <c r="J69" s="48"/>
      <c r="K69" s="87">
        <f t="shared" si="22"/>
        <v>0</v>
      </c>
      <c r="L69" s="42"/>
      <c r="M69" s="42"/>
      <c r="N69" s="45"/>
      <c r="O69" s="88">
        <f t="shared" si="35"/>
        <v>0</v>
      </c>
      <c r="P69" s="45"/>
      <c r="Q69" s="42"/>
      <c r="R69" s="42"/>
      <c r="S69" s="45"/>
      <c r="T69" s="45"/>
      <c r="U69" s="42"/>
      <c r="V69" s="88">
        <v>0</v>
      </c>
      <c r="W69" s="88"/>
    </row>
    <row r="70" spans="1:23" ht="39.950000000000003" customHeight="1" x14ac:dyDescent="0.25">
      <c r="A70" s="49" t="s">
        <v>1377</v>
      </c>
      <c r="B70" s="49" t="s">
        <v>80</v>
      </c>
      <c r="C70" s="49"/>
      <c r="D70" s="32">
        <f t="shared" si="3"/>
        <v>0</v>
      </c>
      <c r="E70" s="42"/>
      <c r="F70" s="37">
        <f t="shared" si="20"/>
        <v>1</v>
      </c>
      <c r="G70" s="42"/>
      <c r="H70" s="45"/>
      <c r="I70" s="86">
        <f t="shared" si="21"/>
        <v>0</v>
      </c>
      <c r="J70" s="48"/>
      <c r="K70" s="87">
        <f t="shared" si="22"/>
        <v>0</v>
      </c>
      <c r="L70" s="42"/>
      <c r="M70" s="42"/>
      <c r="N70" s="45"/>
      <c r="O70" s="88">
        <f t="shared" si="35"/>
        <v>0</v>
      </c>
      <c r="P70" s="45"/>
      <c r="Q70" s="42"/>
      <c r="R70" s="42"/>
      <c r="S70" s="45"/>
      <c r="T70" s="45"/>
      <c r="U70" s="42"/>
      <c r="V70" s="88">
        <v>0</v>
      </c>
      <c r="W70" s="88"/>
    </row>
    <row r="71" spans="1:23" ht="39.950000000000003" customHeight="1" x14ac:dyDescent="0.25">
      <c r="A71" s="49" t="s">
        <v>907</v>
      </c>
      <c r="B71" s="49" t="s">
        <v>80</v>
      </c>
      <c r="C71" s="49"/>
      <c r="D71" s="32">
        <f t="shared" si="3"/>
        <v>0</v>
      </c>
      <c r="E71" s="42"/>
      <c r="F71" s="37">
        <f t="shared" si="20"/>
        <v>1</v>
      </c>
      <c r="G71" s="42"/>
      <c r="H71" s="45"/>
      <c r="I71" s="86">
        <f t="shared" si="21"/>
        <v>0</v>
      </c>
      <c r="J71" s="48"/>
      <c r="K71" s="87">
        <f t="shared" si="22"/>
        <v>0</v>
      </c>
      <c r="L71" s="42"/>
      <c r="M71" s="42"/>
      <c r="N71" s="45"/>
      <c r="O71" s="88">
        <f t="shared" si="35"/>
        <v>0</v>
      </c>
      <c r="P71" s="45"/>
      <c r="Q71" s="42"/>
      <c r="R71" s="42"/>
      <c r="S71" s="45"/>
      <c r="T71" s="45"/>
      <c r="U71" s="42"/>
      <c r="V71" s="88">
        <v>0</v>
      </c>
      <c r="W71" s="88"/>
    </row>
    <row r="72" spans="1:23" ht="39.950000000000003" customHeight="1" x14ac:dyDescent="0.25">
      <c r="A72" s="23" t="s">
        <v>64</v>
      </c>
      <c r="B72" s="23" t="s">
        <v>53</v>
      </c>
      <c r="C72" s="23" t="s">
        <v>54</v>
      </c>
      <c r="D72" s="36">
        <f>1500/80</f>
        <v>18.75</v>
      </c>
      <c r="E72" s="41"/>
      <c r="F72" s="28">
        <f>(AVERAGE(F73:F73)*$D$72)</f>
        <v>18.75</v>
      </c>
      <c r="G72" s="41"/>
      <c r="H72" s="44"/>
      <c r="I72" s="28">
        <f>(AVERAGE(I73:I73)*$D$72)</f>
        <v>0</v>
      </c>
      <c r="J72" s="47"/>
      <c r="K72" s="28">
        <f>(AVERAGE(K73:K73)*$D$72)</f>
        <v>0</v>
      </c>
      <c r="L72" s="41"/>
      <c r="M72" s="41"/>
      <c r="N72" s="44"/>
      <c r="O72" s="28">
        <f>AVERAGE(O73:O73)</f>
        <v>0</v>
      </c>
      <c r="P72" s="44"/>
      <c r="Q72" s="41"/>
      <c r="R72" s="41"/>
      <c r="S72" s="44"/>
      <c r="T72" s="44"/>
      <c r="U72" s="41"/>
      <c r="V72" s="28">
        <f>AVERAGE(V73:V73)</f>
        <v>0</v>
      </c>
      <c r="W72" s="28"/>
    </row>
    <row r="73" spans="1:23" ht="39.950000000000003" customHeight="1" x14ac:dyDescent="0.25">
      <c r="A73" s="49" t="s">
        <v>1660</v>
      </c>
      <c r="B73" s="49" t="s">
        <v>56</v>
      </c>
      <c r="C73" s="50"/>
      <c r="D73" s="32">
        <f t="shared" si="3"/>
        <v>1</v>
      </c>
      <c r="E73" s="42"/>
      <c r="F73" s="37">
        <f>IF(H73&lt;&gt;0,0,1)</f>
        <v>1</v>
      </c>
      <c r="G73" s="42"/>
      <c r="H73" s="45"/>
      <c r="I73" s="86">
        <f>IF(H73&lt;&gt;0,IF(H73&lt;D73,1,0),0)</f>
        <v>0</v>
      </c>
      <c r="J73" s="48"/>
      <c r="K73" s="87">
        <f t="shared" ref="K73" si="36">IF(J73&lt;&gt;0,IF(J73&lt;2017,1,0),0)</f>
        <v>0</v>
      </c>
      <c r="L73" s="42"/>
      <c r="M73" s="42"/>
      <c r="N73" s="45"/>
      <c r="O73" s="88">
        <f t="shared" ref="O73" si="37">IF(N73&lt;&gt;0,IF(N73+H73&gt;3*D73,0,IF(N73+H73&gt;D73*2.5,25,IF(N73+H73&gt;D73*2,50,IF(N73+H73&gt;D73*1.5,75,100)))),0)</f>
        <v>0</v>
      </c>
      <c r="P73" s="45"/>
      <c r="Q73" s="42"/>
      <c r="R73" s="42"/>
      <c r="S73" s="45"/>
      <c r="T73" s="45"/>
      <c r="U73" s="42"/>
      <c r="V73" s="88">
        <v>0</v>
      </c>
      <c r="W73" s="88"/>
    </row>
    <row r="74" spans="1:23" x14ac:dyDescent="0.25">
      <c r="E74" s="93"/>
      <c r="G74" s="93"/>
      <c r="H74" s="94"/>
      <c r="J74" s="95"/>
      <c r="L74" s="93"/>
      <c r="M74" s="93"/>
      <c r="N74" s="94"/>
      <c r="P74" s="94"/>
      <c r="Q74" s="93"/>
      <c r="R74" s="93"/>
      <c r="S74" s="94"/>
      <c r="T74" s="94"/>
      <c r="U74" s="93"/>
    </row>
  </sheetData>
  <sheetProtection algorithmName="SHA-512" hashValue="F+DnNrO2xr0fu5ArdKwxBqYEQAGlh0AaBT/7+J1Em1zpoFVsRGcmJb6lauW38b4861MitPV4zS4JYJq/ZagYnA==" saltValue="XZNejLr6/UaeiJv06+3hR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600965B-6E42-4E13-9EE9-17F0B3C3C561}">
          <x14:formula1>
            <xm:f>lista!$A$2:$A$6</xm:f>
          </x14:formula1>
          <xm:sqref>V29:V37 V73 V11:V27 V39:V71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F049-C0F3-48C4-A210-8FCDF1213AAB}">
  <dimension ref="A1:W108"/>
  <sheetViews>
    <sheetView showGridLines="0" zoomScaleNormal="100" zoomScaleSheetLayoutView="100" workbookViewId="0">
      <pane ySplit="8" topLeftCell="A9" activePane="bottomLeft" state="frozen"/>
      <selection pane="bottomLeft" activeCell="E11" sqref="E11:E107"/>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1661</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SUM(P9:P107)</f>
        <v>0</v>
      </c>
      <c r="S6" s="75"/>
      <c r="T6" s="78">
        <f>SUM(T9:T107)</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43" t="s">
        <v>1661</v>
      </c>
      <c r="B9" s="144"/>
      <c r="C9" s="145"/>
      <c r="D9" s="39">
        <f>+D10+D25+D40+D77+D106</f>
        <v>100</v>
      </c>
      <c r="E9" s="40"/>
      <c r="F9" s="27">
        <f>+F10+F25+F40+F77+F106</f>
        <v>100</v>
      </c>
      <c r="G9" s="40"/>
      <c r="H9" s="43"/>
      <c r="I9" s="27">
        <f>+I10+I25+I40+I77+I106</f>
        <v>0</v>
      </c>
      <c r="J9" s="46"/>
      <c r="K9" s="27">
        <f>+K10+K25+K40+K77+K106</f>
        <v>0</v>
      </c>
      <c r="L9" s="40"/>
      <c r="M9" s="40"/>
      <c r="N9" s="43"/>
      <c r="O9" s="27">
        <f>AVERAGE(O10,O25,O40,O77,O106)</f>
        <v>0</v>
      </c>
      <c r="P9" s="43"/>
      <c r="Q9" s="40"/>
      <c r="R9" s="40"/>
      <c r="S9" s="43"/>
      <c r="T9" s="43"/>
      <c r="U9" s="40"/>
      <c r="V9" s="27">
        <f>AVERAGE(V10,V25,V40,V77,V106)</f>
        <v>0</v>
      </c>
      <c r="W9" s="27"/>
    </row>
    <row r="10" spans="1:23" ht="39.950000000000003" customHeight="1" x14ac:dyDescent="0.25">
      <c r="A10" s="23" t="s">
        <v>52</v>
      </c>
      <c r="B10" s="23" t="s">
        <v>53</v>
      </c>
      <c r="C10" s="23" t="s">
        <v>54</v>
      </c>
      <c r="D10" s="36">
        <v>40</v>
      </c>
      <c r="E10" s="41"/>
      <c r="F10" s="28">
        <f>(AVERAGE(F11:F24)*$D$10)</f>
        <v>40</v>
      </c>
      <c r="G10" s="41"/>
      <c r="H10" s="44"/>
      <c r="I10" s="28">
        <f>(AVERAGE(I11:I24)*$D$10)</f>
        <v>0</v>
      </c>
      <c r="J10" s="47"/>
      <c r="K10" s="28">
        <f>(AVERAGE(K11:K24)*$D$10)</f>
        <v>0</v>
      </c>
      <c r="L10" s="41"/>
      <c r="M10" s="41"/>
      <c r="N10" s="44"/>
      <c r="O10" s="28">
        <f>AVERAGE(O11:O24)</f>
        <v>0</v>
      </c>
      <c r="P10" s="44"/>
      <c r="Q10" s="41"/>
      <c r="R10" s="41"/>
      <c r="S10" s="44"/>
      <c r="T10" s="44"/>
      <c r="U10" s="41"/>
      <c r="V10" s="28">
        <f>AVERAGE(V11:V24)</f>
        <v>0</v>
      </c>
      <c r="W10" s="28"/>
    </row>
    <row r="11" spans="1:23" ht="39.950000000000003" customHeight="1" x14ac:dyDescent="0.25">
      <c r="A11" s="49" t="s">
        <v>1662</v>
      </c>
      <c r="B11" s="49" t="s">
        <v>56</v>
      </c>
      <c r="C11" s="49"/>
      <c r="D11" s="32">
        <f>IF(B11="I",$F$2,IF(B11="G/2",$F$2/2,IF(B11="G/5",$F$2/5,IF(B11="G/10",$F$2/10,1))))</f>
        <v>1</v>
      </c>
      <c r="E11" s="42"/>
      <c r="F11" s="37">
        <f t="shared" ref="F11:F24" si="0">IF(H11&lt;&gt;0,0,1)</f>
        <v>1</v>
      </c>
      <c r="G11" s="42"/>
      <c r="H11" s="45"/>
      <c r="I11" s="86">
        <f t="shared" ref="I11:I24" si="1">IF(H11&lt;&gt;0,IF(H11&lt;D11,1,0),0)</f>
        <v>0</v>
      </c>
      <c r="J11" s="48"/>
      <c r="K11" s="87">
        <f t="shared" ref="K11:K24"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1015</v>
      </c>
      <c r="B12" s="49" t="s">
        <v>56</v>
      </c>
      <c r="C12" s="49" t="s">
        <v>1663</v>
      </c>
      <c r="D12" s="32">
        <f t="shared" ref="D12:D107" si="3">IF(B12="I",$F$2,IF(B12="G/2",$F$2/2,IF(B12="G/5",$F$2/5,IF(B12="G/10",$F$2/10,1))))</f>
        <v>1</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1664</v>
      </c>
      <c r="B13" s="49" t="s">
        <v>56</v>
      </c>
      <c r="C13" s="49" t="s">
        <v>1665</v>
      </c>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1666</v>
      </c>
      <c r="B14" s="49" t="s">
        <v>56</v>
      </c>
      <c r="C14" s="49"/>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1667</v>
      </c>
      <c r="B15" s="49" t="s">
        <v>56</v>
      </c>
      <c r="C15" s="49" t="s">
        <v>1668</v>
      </c>
      <c r="D15" s="32">
        <f t="shared" ref="D15:D16" si="5">IF(B15="I",$F$2,IF(B15="G/2",$F$2/2,IF(B15="G/5",$F$2/5,IF(B15="G/10",$F$2/10,1))))</f>
        <v>1</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1669</v>
      </c>
      <c r="B16" s="49" t="s">
        <v>56</v>
      </c>
      <c r="C16" s="49"/>
      <c r="D16" s="32">
        <f t="shared" si="5"/>
        <v>1</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1670</v>
      </c>
      <c r="B17" s="49" t="s">
        <v>56</v>
      </c>
      <c r="C17" s="49"/>
      <c r="D17" s="32">
        <f>IF(B17="I",$F$2,IF(B17="G/2",$F$2/2,IF(B17="G/5",$F$2/5,IF(B17="G/10",$F$2/10,1))))</f>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1563</v>
      </c>
      <c r="B18" s="49" t="s">
        <v>128</v>
      </c>
      <c r="C18" s="49" t="s">
        <v>1671</v>
      </c>
      <c r="D18" s="32">
        <f t="shared" si="3"/>
        <v>0</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699</v>
      </c>
      <c r="B19" s="49" t="s">
        <v>128</v>
      </c>
      <c r="C19" s="49" t="s">
        <v>1605</v>
      </c>
      <c r="D19" s="32">
        <f>IF(B19="I",$F$2,IF(B19="G/2",$F$2/2,IF(B19="G/5",$F$2/5,IF(B19="G/10",$F$2/10,1))))</f>
        <v>0</v>
      </c>
      <c r="E19" s="42"/>
      <c r="F19" s="37">
        <f t="shared" si="0"/>
        <v>1</v>
      </c>
      <c r="G19" s="42"/>
      <c r="H19" s="45"/>
      <c r="I19" s="86">
        <f t="shared" si="1"/>
        <v>0</v>
      </c>
      <c r="J19" s="48"/>
      <c r="K19" s="87">
        <f t="shared" si="2"/>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1672</v>
      </c>
      <c r="B20" s="49" t="s">
        <v>56</v>
      </c>
      <c r="C20" s="49"/>
      <c r="D20" s="32">
        <f t="shared" si="3"/>
        <v>1</v>
      </c>
      <c r="E20" s="42"/>
      <c r="F20" s="37">
        <f t="shared" si="0"/>
        <v>1</v>
      </c>
      <c r="G20" s="42"/>
      <c r="H20" s="45"/>
      <c r="I20" s="86">
        <f t="shared" si="1"/>
        <v>0</v>
      </c>
      <c r="J20" s="48"/>
      <c r="K20" s="87">
        <f t="shared" si="2"/>
        <v>0</v>
      </c>
      <c r="L20" s="42"/>
      <c r="M20" s="42"/>
      <c r="N20" s="45"/>
      <c r="O20" s="88">
        <f t="shared" ref="O20:O21" si="7">IF(N20&lt;&gt;0,IF(N20+H20&gt;3*D20,0,IF(N20+H20&gt;D20*2.5,25,IF(N20+H20&gt;D20*2,50,IF(N20+H20&gt;D20*1.5,75,100)))),0)</f>
        <v>0</v>
      </c>
      <c r="P20" s="45"/>
      <c r="Q20" s="42"/>
      <c r="R20" s="42"/>
      <c r="S20" s="45"/>
      <c r="T20" s="45"/>
      <c r="U20" s="42"/>
      <c r="V20" s="88">
        <v>0</v>
      </c>
      <c r="W20" s="88"/>
    </row>
    <row r="21" spans="1:23" ht="39.950000000000003" customHeight="1" x14ac:dyDescent="0.25">
      <c r="A21" s="49" t="s">
        <v>1673</v>
      </c>
      <c r="B21" s="49" t="s">
        <v>128</v>
      </c>
      <c r="C21" s="49"/>
      <c r="D21" s="32">
        <f t="shared" si="3"/>
        <v>0</v>
      </c>
      <c r="E21" s="42"/>
      <c r="F21" s="37">
        <f t="shared" si="0"/>
        <v>1</v>
      </c>
      <c r="G21" s="42"/>
      <c r="H21" s="45"/>
      <c r="I21" s="86">
        <f t="shared" si="1"/>
        <v>0</v>
      </c>
      <c r="J21" s="48"/>
      <c r="K21" s="87">
        <f t="shared" si="2"/>
        <v>0</v>
      </c>
      <c r="L21" s="42"/>
      <c r="M21" s="42"/>
      <c r="N21" s="45"/>
      <c r="O21" s="88">
        <f t="shared" si="7"/>
        <v>0</v>
      </c>
      <c r="P21" s="45"/>
      <c r="Q21" s="42"/>
      <c r="R21" s="42"/>
      <c r="S21" s="45"/>
      <c r="T21" s="45"/>
      <c r="U21" s="42"/>
      <c r="V21" s="88">
        <v>0</v>
      </c>
      <c r="W21" s="88"/>
    </row>
    <row r="22" spans="1:23" ht="39.950000000000003" customHeight="1" x14ac:dyDescent="0.25">
      <c r="A22" s="49" t="s">
        <v>1674</v>
      </c>
      <c r="B22" s="49" t="s">
        <v>56</v>
      </c>
      <c r="C22" s="49" t="s">
        <v>1675</v>
      </c>
      <c r="D22" s="32">
        <f>IF(B22="I",$F$2,IF(B22="G/2",$F$2/2,IF(B22="G/5",$F$2/5,IF(B22="G/10",$F$2/10,1))))</f>
        <v>1</v>
      </c>
      <c r="E22" s="42"/>
      <c r="F22" s="37">
        <f t="shared" ref="F22" si="8">IF(H22&lt;&gt;0,0,1)</f>
        <v>1</v>
      </c>
      <c r="G22" s="42"/>
      <c r="H22" s="45"/>
      <c r="I22" s="86">
        <f t="shared" ref="I22" si="9">IF(H22&lt;&gt;0,IF(H22&lt;D22,1,0),0)</f>
        <v>0</v>
      </c>
      <c r="J22" s="48"/>
      <c r="K22" s="87">
        <f t="shared" si="2"/>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1676</v>
      </c>
      <c r="B23" s="49" t="s">
        <v>56</v>
      </c>
      <c r="C23" s="49"/>
      <c r="D23" s="32">
        <f>IF(B23="I",$F$2,IF(B23="G/2",$F$2/2,IF(B23="G/5",$F$2/5,IF(B23="G/10",$F$2/10,1))))</f>
        <v>1</v>
      </c>
      <c r="E23" s="42"/>
      <c r="F23" s="37">
        <f t="shared" si="0"/>
        <v>1</v>
      </c>
      <c r="G23" s="42"/>
      <c r="H23" s="45"/>
      <c r="I23" s="86">
        <f t="shared" si="1"/>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1677</v>
      </c>
      <c r="B24" s="49" t="s">
        <v>128</v>
      </c>
      <c r="C24" s="49"/>
      <c r="D24" s="32">
        <f t="shared" si="3"/>
        <v>0</v>
      </c>
      <c r="E24" s="42"/>
      <c r="F24" s="37">
        <f t="shared" si="0"/>
        <v>1</v>
      </c>
      <c r="G24" s="42"/>
      <c r="H24" s="45"/>
      <c r="I24" s="86">
        <f t="shared" si="1"/>
        <v>0</v>
      </c>
      <c r="J24" s="48"/>
      <c r="K24" s="87">
        <f t="shared" si="2"/>
        <v>0</v>
      </c>
      <c r="L24" s="42"/>
      <c r="M24" s="42"/>
      <c r="N24" s="45"/>
      <c r="O24" s="88">
        <f t="shared" ref="O24" si="10">IF(N24&lt;&gt;0,IF(N24+H24&gt;3*D24,0,IF(N24+H24&gt;D24*2.5,25,IF(N24+H24&gt;D24*2,50,IF(N24+H24&gt;D24*1.5,75,100)))),0)</f>
        <v>0</v>
      </c>
      <c r="P24" s="45"/>
      <c r="Q24" s="42"/>
      <c r="R24" s="42"/>
      <c r="S24" s="45"/>
      <c r="T24" s="45"/>
      <c r="U24" s="42"/>
      <c r="V24" s="88">
        <v>0</v>
      </c>
      <c r="W24" s="88"/>
    </row>
    <row r="25" spans="1:23" ht="39.950000000000003" customHeight="1" x14ac:dyDescent="0.25">
      <c r="A25" s="23" t="s">
        <v>72</v>
      </c>
      <c r="B25" s="23" t="s">
        <v>53</v>
      </c>
      <c r="C25" s="23" t="s">
        <v>54</v>
      </c>
      <c r="D25" s="36">
        <v>15</v>
      </c>
      <c r="E25" s="41"/>
      <c r="F25" s="28">
        <f>(AVERAGE(F26:F39)*$D$25)</f>
        <v>15</v>
      </c>
      <c r="G25" s="41"/>
      <c r="H25" s="44"/>
      <c r="I25" s="28">
        <f>(AVERAGE(I26:I39)*$D$25)</f>
        <v>0</v>
      </c>
      <c r="J25" s="47"/>
      <c r="K25" s="28">
        <f>(AVERAGE(K26:K39)*$D$25)</f>
        <v>0</v>
      </c>
      <c r="L25" s="41"/>
      <c r="M25" s="41"/>
      <c r="N25" s="44"/>
      <c r="O25" s="28">
        <f>AVERAGE(O26:O39)</f>
        <v>0</v>
      </c>
      <c r="P25" s="44"/>
      <c r="Q25" s="41"/>
      <c r="R25" s="41"/>
      <c r="S25" s="44"/>
      <c r="T25" s="44"/>
      <c r="U25" s="41"/>
      <c r="V25" s="28">
        <f>AVERAGE(V26:V39)</f>
        <v>0</v>
      </c>
      <c r="W25" s="28"/>
    </row>
    <row r="26" spans="1:23" ht="39.950000000000003" customHeight="1" x14ac:dyDescent="0.25">
      <c r="A26" s="49" t="s">
        <v>1678</v>
      </c>
      <c r="B26" s="49" t="s">
        <v>56</v>
      </c>
      <c r="C26" s="49"/>
      <c r="D26" s="32">
        <f t="shared" si="3"/>
        <v>1</v>
      </c>
      <c r="E26" s="42"/>
      <c r="F26" s="37">
        <f t="shared" ref="F26:F39" si="11">IF(H26&lt;&gt;0,0,1)</f>
        <v>1</v>
      </c>
      <c r="G26" s="42"/>
      <c r="H26" s="45"/>
      <c r="I26" s="86">
        <f t="shared" ref="I26:I39" si="12">IF(H26&lt;&gt;0,IF(H26&lt;D26,1,0),0)</f>
        <v>0</v>
      </c>
      <c r="J26" s="48"/>
      <c r="K26" s="87">
        <f t="shared" ref="K26:K39" si="13">IF(J26&lt;&gt;0,IF(J26&lt;2017,1,0),0)</f>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1679</v>
      </c>
      <c r="B27" s="49" t="s">
        <v>80</v>
      </c>
      <c r="C27" s="49" t="s">
        <v>1680</v>
      </c>
      <c r="D27" s="32">
        <f t="shared" si="3"/>
        <v>0</v>
      </c>
      <c r="E27" s="42"/>
      <c r="F27" s="37">
        <f t="shared" si="11"/>
        <v>1</v>
      </c>
      <c r="G27" s="42"/>
      <c r="H27" s="45"/>
      <c r="I27" s="86">
        <f t="shared" si="12"/>
        <v>0</v>
      </c>
      <c r="J27" s="48"/>
      <c r="K27" s="87">
        <f t="shared" si="13"/>
        <v>0</v>
      </c>
      <c r="L27" s="42"/>
      <c r="M27" s="42"/>
      <c r="N27" s="45"/>
      <c r="O27" s="88">
        <f t="shared" ref="O27:O28" si="14">IF(N27&lt;&gt;0,IF(N27+H27&gt;3*D27,0,IF(N27+H27&gt;D27*2.5,25,IF(N27+H27&gt;D27*2,50,IF(N27+H27&gt;D27*1.5,75,100)))),0)</f>
        <v>0</v>
      </c>
      <c r="P27" s="45"/>
      <c r="Q27" s="42"/>
      <c r="R27" s="42"/>
      <c r="S27" s="45"/>
      <c r="T27" s="45"/>
      <c r="U27" s="42"/>
      <c r="V27" s="88">
        <v>0</v>
      </c>
      <c r="W27" s="88"/>
    </row>
    <row r="28" spans="1:23" ht="39.950000000000003" customHeight="1" x14ac:dyDescent="0.25">
      <c r="A28" s="49" t="s">
        <v>122</v>
      </c>
      <c r="B28" s="49" t="s">
        <v>80</v>
      </c>
      <c r="C28" s="49"/>
      <c r="D28" s="32">
        <f t="shared" si="3"/>
        <v>0</v>
      </c>
      <c r="E28" s="42"/>
      <c r="F28" s="37">
        <f t="shared" si="11"/>
        <v>1</v>
      </c>
      <c r="G28" s="42"/>
      <c r="H28" s="45"/>
      <c r="I28" s="86">
        <f t="shared" si="12"/>
        <v>0</v>
      </c>
      <c r="J28" s="48"/>
      <c r="K28" s="87">
        <f t="shared" si="13"/>
        <v>0</v>
      </c>
      <c r="L28" s="42"/>
      <c r="M28" s="42"/>
      <c r="N28" s="45"/>
      <c r="O28" s="88">
        <f t="shared" si="14"/>
        <v>0</v>
      </c>
      <c r="P28" s="45"/>
      <c r="Q28" s="42"/>
      <c r="R28" s="42"/>
      <c r="S28" s="45"/>
      <c r="T28" s="45"/>
      <c r="U28" s="42"/>
      <c r="V28" s="88">
        <v>0</v>
      </c>
      <c r="W28" s="88"/>
    </row>
    <row r="29" spans="1:23" ht="39.950000000000003" customHeight="1" x14ac:dyDescent="0.25">
      <c r="A29" s="49" t="s">
        <v>1102</v>
      </c>
      <c r="B29" s="49" t="s">
        <v>128</v>
      </c>
      <c r="C29" s="49"/>
      <c r="D29" s="32">
        <f t="shared" si="3"/>
        <v>0</v>
      </c>
      <c r="E29" s="42"/>
      <c r="F29" s="37">
        <f t="shared" si="11"/>
        <v>1</v>
      </c>
      <c r="G29" s="42"/>
      <c r="H29" s="45"/>
      <c r="I29" s="86">
        <f t="shared" si="12"/>
        <v>0</v>
      </c>
      <c r="J29" s="48"/>
      <c r="K29" s="87">
        <f t="shared" si="13"/>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1681</v>
      </c>
      <c r="B30" s="49" t="s">
        <v>128</v>
      </c>
      <c r="C30" s="49" t="s">
        <v>1682</v>
      </c>
      <c r="D30" s="32">
        <f t="shared" si="3"/>
        <v>0</v>
      </c>
      <c r="E30" s="42"/>
      <c r="F30" s="37">
        <f t="shared" si="11"/>
        <v>1</v>
      </c>
      <c r="G30" s="42"/>
      <c r="H30" s="45"/>
      <c r="I30" s="86">
        <f t="shared" si="12"/>
        <v>0</v>
      </c>
      <c r="J30" s="48"/>
      <c r="K30" s="87">
        <f t="shared" si="13"/>
        <v>0</v>
      </c>
      <c r="L30" s="42"/>
      <c r="M30" s="42"/>
      <c r="N30" s="45"/>
      <c r="O30" s="88">
        <f t="shared" ref="O30:O31" si="15">IF(N30&lt;&gt;0,IF(N30+H30&gt;3*D30,0,IF(N30+H30&gt;D30*2.5,25,IF(N30+H30&gt;D30*2,50,IF(N30+H30&gt;D30*1.5,75,100)))),0)</f>
        <v>0</v>
      </c>
      <c r="P30" s="45"/>
      <c r="Q30" s="42"/>
      <c r="R30" s="42"/>
      <c r="S30" s="45"/>
      <c r="T30" s="45"/>
      <c r="U30" s="42"/>
      <c r="V30" s="88">
        <v>0</v>
      </c>
      <c r="W30" s="88"/>
    </row>
    <row r="31" spans="1:23" ht="39.950000000000003" customHeight="1" x14ac:dyDescent="0.25">
      <c r="A31" s="49" t="s">
        <v>1683</v>
      </c>
      <c r="B31" s="49" t="s">
        <v>80</v>
      </c>
      <c r="C31" s="49"/>
      <c r="D31" s="32">
        <f t="shared" si="3"/>
        <v>0</v>
      </c>
      <c r="E31" s="42"/>
      <c r="F31" s="37">
        <f t="shared" si="11"/>
        <v>1</v>
      </c>
      <c r="G31" s="42"/>
      <c r="H31" s="45"/>
      <c r="I31" s="86">
        <f t="shared" si="12"/>
        <v>0</v>
      </c>
      <c r="J31" s="48"/>
      <c r="K31" s="87">
        <f t="shared" si="13"/>
        <v>0</v>
      </c>
      <c r="L31" s="42"/>
      <c r="M31" s="42"/>
      <c r="N31" s="45"/>
      <c r="O31" s="88">
        <f t="shared" si="15"/>
        <v>0</v>
      </c>
      <c r="P31" s="45"/>
      <c r="Q31" s="42"/>
      <c r="R31" s="42"/>
      <c r="S31" s="45"/>
      <c r="T31" s="45"/>
      <c r="U31" s="42"/>
      <c r="V31" s="88">
        <v>0</v>
      </c>
      <c r="W31" s="88"/>
    </row>
    <row r="32" spans="1:23" ht="39.950000000000003" customHeight="1" x14ac:dyDescent="0.25">
      <c r="A32" s="49" t="s">
        <v>1684</v>
      </c>
      <c r="B32" s="49" t="s">
        <v>80</v>
      </c>
      <c r="C32" s="49" t="s">
        <v>1685</v>
      </c>
      <c r="D32" s="32">
        <f t="shared" si="3"/>
        <v>0</v>
      </c>
      <c r="E32" s="42"/>
      <c r="F32" s="37">
        <f t="shared" si="11"/>
        <v>1</v>
      </c>
      <c r="G32" s="42"/>
      <c r="H32" s="45"/>
      <c r="I32" s="86">
        <f t="shared" si="12"/>
        <v>0</v>
      </c>
      <c r="J32" s="48"/>
      <c r="K32" s="87">
        <f t="shared" si="13"/>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1686</v>
      </c>
      <c r="B33" s="49" t="s">
        <v>91</v>
      </c>
      <c r="C33" s="49"/>
      <c r="D33" s="32">
        <f t="shared" ref="D33:D35" si="16">IF(B33="I",$F$2,IF(B33="G/2",$F$2/2,IF(B33="G/5",$F$2/5,IF(B33="G/10",$F$2/10,1))))</f>
        <v>0</v>
      </c>
      <c r="E33" s="42"/>
      <c r="F33" s="37">
        <f t="shared" ref="F33:F35" si="17">IF(H33&lt;&gt;0,0,1)</f>
        <v>1</v>
      </c>
      <c r="G33" s="42"/>
      <c r="H33" s="45"/>
      <c r="I33" s="86">
        <f t="shared" ref="I33:I35" si="18">IF(H33&lt;&gt;0,IF(H33&lt;D33,1,0),0)</f>
        <v>0</v>
      </c>
      <c r="J33" s="48"/>
      <c r="K33" s="87">
        <f t="shared" si="13"/>
        <v>0</v>
      </c>
      <c r="L33" s="42"/>
      <c r="M33" s="42"/>
      <c r="N33" s="45"/>
      <c r="O33" s="88">
        <f t="shared" ref="O33:O34" si="19">IF(N33&lt;&gt;0,IF(N33+H33&gt;3*D33,0,IF(N33+H33&gt;D33*2.5,25,IF(N33+H33&gt;D33*2,50,IF(N33+H33&gt;D33*1.5,75,100)))),0)</f>
        <v>0</v>
      </c>
      <c r="P33" s="45"/>
      <c r="Q33" s="42"/>
      <c r="R33" s="42"/>
      <c r="S33" s="45"/>
      <c r="T33" s="45"/>
      <c r="U33" s="42"/>
      <c r="V33" s="88">
        <v>0</v>
      </c>
      <c r="W33" s="88"/>
    </row>
    <row r="34" spans="1:23" ht="39.950000000000003" customHeight="1" x14ac:dyDescent="0.25">
      <c r="A34" s="49" t="s">
        <v>1687</v>
      </c>
      <c r="B34" s="49" t="s">
        <v>56</v>
      </c>
      <c r="C34" s="49"/>
      <c r="D34" s="32">
        <f t="shared" si="16"/>
        <v>1</v>
      </c>
      <c r="E34" s="42"/>
      <c r="F34" s="37">
        <f t="shared" si="17"/>
        <v>1</v>
      </c>
      <c r="G34" s="42"/>
      <c r="H34" s="45"/>
      <c r="I34" s="86">
        <f t="shared" si="18"/>
        <v>0</v>
      </c>
      <c r="J34" s="48"/>
      <c r="K34" s="87">
        <f t="shared" si="13"/>
        <v>0</v>
      </c>
      <c r="L34" s="42"/>
      <c r="M34" s="42"/>
      <c r="N34" s="45"/>
      <c r="O34" s="88">
        <f t="shared" si="19"/>
        <v>0</v>
      </c>
      <c r="P34" s="45"/>
      <c r="Q34" s="42"/>
      <c r="R34" s="42"/>
      <c r="S34" s="45"/>
      <c r="T34" s="45"/>
      <c r="U34" s="42"/>
      <c r="V34" s="88">
        <v>0</v>
      </c>
      <c r="W34" s="88"/>
    </row>
    <row r="35" spans="1:23" ht="39.950000000000003" customHeight="1" x14ac:dyDescent="0.25">
      <c r="A35" s="49" t="s">
        <v>1688</v>
      </c>
      <c r="B35" s="49" t="s">
        <v>128</v>
      </c>
      <c r="C35" s="49"/>
      <c r="D35" s="32">
        <f t="shared" si="16"/>
        <v>0</v>
      </c>
      <c r="E35" s="42"/>
      <c r="F35" s="37">
        <f t="shared" si="17"/>
        <v>1</v>
      </c>
      <c r="G35" s="42"/>
      <c r="H35" s="45"/>
      <c r="I35" s="86">
        <f t="shared" si="18"/>
        <v>0</v>
      </c>
      <c r="J35" s="48"/>
      <c r="K35" s="87">
        <f t="shared" si="13"/>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848</v>
      </c>
      <c r="B36" s="49" t="s">
        <v>91</v>
      </c>
      <c r="C36" s="49" t="s">
        <v>1689</v>
      </c>
      <c r="D36" s="32">
        <f t="shared" si="3"/>
        <v>0</v>
      </c>
      <c r="E36" s="42"/>
      <c r="F36" s="37">
        <f t="shared" si="11"/>
        <v>1</v>
      </c>
      <c r="G36" s="42"/>
      <c r="H36" s="45"/>
      <c r="I36" s="86">
        <f t="shared" si="12"/>
        <v>0</v>
      </c>
      <c r="J36" s="48"/>
      <c r="K36" s="87">
        <f t="shared" si="13"/>
        <v>0</v>
      </c>
      <c r="L36" s="42"/>
      <c r="M36" s="42"/>
      <c r="N36" s="45"/>
      <c r="O36" s="88">
        <f t="shared" ref="O36:O37" si="20">IF(N36&lt;&gt;0,IF(N36+H36&gt;3*D36,0,IF(N36+H36&gt;D36*2.5,25,IF(N36+H36&gt;D36*2,50,IF(N36+H36&gt;D36*1.5,75,100)))),0)</f>
        <v>0</v>
      </c>
      <c r="P36" s="45"/>
      <c r="Q36" s="42"/>
      <c r="R36" s="42"/>
      <c r="S36" s="45"/>
      <c r="T36" s="45"/>
      <c r="U36" s="42"/>
      <c r="V36" s="88">
        <v>0</v>
      </c>
      <c r="W36" s="88"/>
    </row>
    <row r="37" spans="1:23" ht="39.950000000000003" customHeight="1" x14ac:dyDescent="0.25">
      <c r="A37" s="49" t="s">
        <v>1690</v>
      </c>
      <c r="B37" s="49" t="s">
        <v>128</v>
      </c>
      <c r="C37" s="49"/>
      <c r="D37" s="32">
        <f t="shared" si="3"/>
        <v>0</v>
      </c>
      <c r="E37" s="42"/>
      <c r="F37" s="37">
        <f t="shared" si="11"/>
        <v>1</v>
      </c>
      <c r="G37" s="42"/>
      <c r="H37" s="45"/>
      <c r="I37" s="86">
        <f t="shared" si="12"/>
        <v>0</v>
      </c>
      <c r="J37" s="48"/>
      <c r="K37" s="87">
        <f t="shared" si="13"/>
        <v>0</v>
      </c>
      <c r="L37" s="42"/>
      <c r="M37" s="42"/>
      <c r="N37" s="45"/>
      <c r="O37" s="88">
        <f t="shared" si="20"/>
        <v>0</v>
      </c>
      <c r="P37" s="45"/>
      <c r="Q37" s="42"/>
      <c r="R37" s="42"/>
      <c r="S37" s="45"/>
      <c r="T37" s="45"/>
      <c r="U37" s="42"/>
      <c r="V37" s="88">
        <v>0</v>
      </c>
      <c r="W37" s="88"/>
    </row>
    <row r="38" spans="1:23" ht="39.950000000000003" customHeight="1" x14ac:dyDescent="0.25">
      <c r="A38" s="49" t="s">
        <v>1691</v>
      </c>
      <c r="B38" s="49" t="s">
        <v>80</v>
      </c>
      <c r="C38" s="49"/>
      <c r="D38" s="32">
        <f t="shared" si="3"/>
        <v>0</v>
      </c>
      <c r="E38" s="42"/>
      <c r="F38" s="37">
        <f t="shared" si="11"/>
        <v>1</v>
      </c>
      <c r="G38" s="42"/>
      <c r="H38" s="45"/>
      <c r="I38" s="86">
        <f t="shared" si="12"/>
        <v>0</v>
      </c>
      <c r="J38" s="48"/>
      <c r="K38" s="87">
        <f t="shared" si="13"/>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1692</v>
      </c>
      <c r="B39" s="49" t="s">
        <v>56</v>
      </c>
      <c r="C39" s="49"/>
      <c r="D39" s="32">
        <f t="shared" si="3"/>
        <v>1</v>
      </c>
      <c r="E39" s="42"/>
      <c r="F39" s="37">
        <f t="shared" si="11"/>
        <v>1</v>
      </c>
      <c r="G39" s="42"/>
      <c r="H39" s="45"/>
      <c r="I39" s="86">
        <f t="shared" si="12"/>
        <v>0</v>
      </c>
      <c r="J39" s="48"/>
      <c r="K39" s="87">
        <f t="shared" si="13"/>
        <v>0</v>
      </c>
      <c r="L39" s="42"/>
      <c r="M39" s="42"/>
      <c r="N39" s="45"/>
      <c r="O39" s="88">
        <f t="shared" ref="O39" si="21">IF(N39&lt;&gt;0,IF(N39+H39&gt;3*D39,0,IF(N39+H39&gt;D39*2.5,25,IF(N39+H39&gt;D39*2,50,IF(N39+H39&gt;D39*1.5,75,100)))),0)</f>
        <v>0</v>
      </c>
      <c r="P39" s="45"/>
      <c r="Q39" s="42"/>
      <c r="R39" s="42"/>
      <c r="S39" s="45"/>
      <c r="T39" s="45"/>
      <c r="U39" s="42"/>
      <c r="V39" s="88">
        <v>0</v>
      </c>
      <c r="W39" s="88"/>
    </row>
    <row r="40" spans="1:23" ht="39.950000000000003" customHeight="1" x14ac:dyDescent="0.25">
      <c r="A40" s="23" t="s">
        <v>60</v>
      </c>
      <c r="B40" s="23" t="s">
        <v>53</v>
      </c>
      <c r="C40" s="23" t="s">
        <v>54</v>
      </c>
      <c r="D40" s="36">
        <v>10</v>
      </c>
      <c r="E40" s="41"/>
      <c r="F40" s="28">
        <f>(AVERAGE(F41:F76)*$D$40)</f>
        <v>10</v>
      </c>
      <c r="G40" s="41"/>
      <c r="H40" s="44"/>
      <c r="I40" s="28">
        <f>(AVERAGE(I41:I76)*$D$40)</f>
        <v>0</v>
      </c>
      <c r="J40" s="47"/>
      <c r="K40" s="28">
        <f>(AVERAGE(K41:K76)*$D$40)</f>
        <v>0</v>
      </c>
      <c r="L40" s="41"/>
      <c r="M40" s="41"/>
      <c r="N40" s="44"/>
      <c r="O40" s="28">
        <f>AVERAGE(O41:O76)</f>
        <v>0</v>
      </c>
      <c r="P40" s="44"/>
      <c r="Q40" s="41"/>
      <c r="R40" s="41"/>
      <c r="S40" s="44"/>
      <c r="T40" s="44"/>
      <c r="U40" s="41"/>
      <c r="V40" s="28">
        <f>AVERAGE(V41:V76)</f>
        <v>0</v>
      </c>
      <c r="W40" s="28"/>
    </row>
    <row r="41" spans="1:23" ht="39.950000000000003" customHeight="1" x14ac:dyDescent="0.25">
      <c r="A41" s="49" t="s">
        <v>1693</v>
      </c>
      <c r="B41" s="49" t="s">
        <v>80</v>
      </c>
      <c r="C41" s="49" t="s">
        <v>1694</v>
      </c>
      <c r="D41" s="32">
        <f t="shared" si="3"/>
        <v>0</v>
      </c>
      <c r="E41" s="42"/>
      <c r="F41" s="37">
        <f t="shared" ref="F41:F76" si="22">IF(H41&lt;&gt;0,0,1)</f>
        <v>1</v>
      </c>
      <c r="G41" s="42"/>
      <c r="H41" s="45"/>
      <c r="I41" s="86">
        <f t="shared" ref="I41:I76" si="23">IF(H41&lt;&gt;0,IF(H41&lt;D41,1,0),0)</f>
        <v>0</v>
      </c>
      <c r="J41" s="48"/>
      <c r="K41" s="87">
        <f t="shared" ref="K41:K76" si="24">IF(J41&lt;&gt;0,IF(J41&lt;2017,1,0),0)</f>
        <v>0</v>
      </c>
      <c r="L41" s="42"/>
      <c r="M41" s="42"/>
      <c r="N41" s="45"/>
      <c r="O41" s="88">
        <f t="shared" ref="O41" si="25">IF(N41&lt;&gt;0,IF(N41+H41&gt;3*D41,0,IF(N41+H41&gt;D41*2.5,25,IF(N41+H41&gt;D41*2,50,IF(N41+H41&gt;D41*1.5,75,100)))),0)</f>
        <v>0</v>
      </c>
      <c r="P41" s="45"/>
      <c r="Q41" s="42"/>
      <c r="R41" s="42"/>
      <c r="S41" s="45"/>
      <c r="T41" s="45"/>
      <c r="U41" s="42"/>
      <c r="V41" s="88">
        <v>0</v>
      </c>
      <c r="W41" s="88"/>
    </row>
    <row r="42" spans="1:23" ht="39.950000000000003" customHeight="1" x14ac:dyDescent="0.25">
      <c r="A42" s="49" t="s">
        <v>1695</v>
      </c>
      <c r="B42" s="49" t="s">
        <v>128</v>
      </c>
      <c r="C42" s="49" t="s">
        <v>1696</v>
      </c>
      <c r="D42" s="32">
        <f t="shared" ref="D42:D66" si="26">IF(B42="I",$F$2,IF(B42="G/2",$F$2/2,IF(B42="G/5",$F$2/5,IF(B42="G/10",$F$2/10,1))))</f>
        <v>0</v>
      </c>
      <c r="E42" s="42"/>
      <c r="F42" s="37">
        <f t="shared" ref="F42:F66" si="27">IF(H42&lt;&gt;0,0,1)</f>
        <v>1</v>
      </c>
      <c r="G42" s="42"/>
      <c r="H42" s="45"/>
      <c r="I42" s="86">
        <f t="shared" ref="I42:I66" si="28">IF(H42&lt;&gt;0,IF(H42&lt;D42,1,0),0)</f>
        <v>0</v>
      </c>
      <c r="J42" s="48"/>
      <c r="K42" s="87">
        <f t="shared" si="24"/>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1697</v>
      </c>
      <c r="B43" s="49" t="s">
        <v>80</v>
      </c>
      <c r="C43" s="49" t="s">
        <v>1698</v>
      </c>
      <c r="D43" s="32">
        <f t="shared" si="26"/>
        <v>0</v>
      </c>
      <c r="E43" s="42"/>
      <c r="F43" s="37">
        <f t="shared" si="27"/>
        <v>1</v>
      </c>
      <c r="G43" s="42"/>
      <c r="H43" s="45"/>
      <c r="I43" s="86">
        <f t="shared" si="28"/>
        <v>0</v>
      </c>
      <c r="J43" s="48"/>
      <c r="K43" s="87">
        <f t="shared" si="24"/>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1699</v>
      </c>
      <c r="B44" s="49" t="s">
        <v>80</v>
      </c>
      <c r="C44" s="49" t="s">
        <v>1700</v>
      </c>
      <c r="D44" s="32">
        <f t="shared" si="26"/>
        <v>0</v>
      </c>
      <c r="E44" s="42"/>
      <c r="F44" s="37">
        <f t="shared" si="27"/>
        <v>1</v>
      </c>
      <c r="G44" s="42"/>
      <c r="H44" s="45"/>
      <c r="I44" s="86">
        <f t="shared" si="28"/>
        <v>0</v>
      </c>
      <c r="J44" s="48"/>
      <c r="K44" s="87">
        <f t="shared" si="24"/>
        <v>0</v>
      </c>
      <c r="L44" s="42"/>
      <c r="M44" s="42"/>
      <c r="N44" s="45"/>
      <c r="O44" s="88">
        <f t="shared" ref="O44:O45" si="29">IF(N44&lt;&gt;0,IF(N44+H44&gt;3*D44,0,IF(N44+H44&gt;D44*2.5,25,IF(N44+H44&gt;D44*2,50,IF(N44+H44&gt;D44*1.5,75,100)))),0)</f>
        <v>0</v>
      </c>
      <c r="P44" s="45"/>
      <c r="Q44" s="42"/>
      <c r="R44" s="42"/>
      <c r="S44" s="45"/>
      <c r="T44" s="45"/>
      <c r="U44" s="42"/>
      <c r="V44" s="88">
        <v>0</v>
      </c>
      <c r="W44" s="88"/>
    </row>
    <row r="45" spans="1:23" ht="39.950000000000003" customHeight="1" x14ac:dyDescent="0.25">
      <c r="A45" s="49" t="s">
        <v>1701</v>
      </c>
      <c r="B45" s="49" t="s">
        <v>80</v>
      </c>
      <c r="C45" s="49" t="s">
        <v>1696</v>
      </c>
      <c r="D45" s="32">
        <f t="shared" si="26"/>
        <v>0</v>
      </c>
      <c r="E45" s="42"/>
      <c r="F45" s="37">
        <f t="shared" si="27"/>
        <v>1</v>
      </c>
      <c r="G45" s="42"/>
      <c r="H45" s="45"/>
      <c r="I45" s="86">
        <f t="shared" si="28"/>
        <v>0</v>
      </c>
      <c r="J45" s="48"/>
      <c r="K45" s="87">
        <f t="shared" si="24"/>
        <v>0</v>
      </c>
      <c r="L45" s="42"/>
      <c r="M45" s="42"/>
      <c r="N45" s="45"/>
      <c r="O45" s="88">
        <f t="shared" si="29"/>
        <v>0</v>
      </c>
      <c r="P45" s="45"/>
      <c r="Q45" s="42"/>
      <c r="R45" s="42"/>
      <c r="S45" s="45"/>
      <c r="T45" s="45"/>
      <c r="U45" s="42"/>
      <c r="V45" s="88">
        <v>0</v>
      </c>
      <c r="W45" s="88"/>
    </row>
    <row r="46" spans="1:23" ht="39.950000000000003" customHeight="1" x14ac:dyDescent="0.25">
      <c r="A46" s="49" t="s">
        <v>860</v>
      </c>
      <c r="B46" s="49" t="s">
        <v>80</v>
      </c>
      <c r="C46" s="49" t="s">
        <v>1696</v>
      </c>
      <c r="D46" s="32">
        <f t="shared" si="26"/>
        <v>0</v>
      </c>
      <c r="E46" s="42"/>
      <c r="F46" s="37">
        <f t="shared" si="27"/>
        <v>1</v>
      </c>
      <c r="G46" s="42"/>
      <c r="H46" s="45"/>
      <c r="I46" s="86">
        <f t="shared" si="28"/>
        <v>0</v>
      </c>
      <c r="J46" s="48"/>
      <c r="K46" s="87">
        <f t="shared" si="24"/>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1702</v>
      </c>
      <c r="B47" s="49" t="s">
        <v>56</v>
      </c>
      <c r="C47" s="49" t="s">
        <v>1703</v>
      </c>
      <c r="D47" s="32">
        <f t="shared" si="26"/>
        <v>1</v>
      </c>
      <c r="E47" s="42"/>
      <c r="F47" s="37">
        <f t="shared" si="27"/>
        <v>1</v>
      </c>
      <c r="G47" s="42"/>
      <c r="H47" s="45"/>
      <c r="I47" s="86">
        <f t="shared" si="28"/>
        <v>0</v>
      </c>
      <c r="J47" s="48"/>
      <c r="K47" s="87">
        <f t="shared" si="24"/>
        <v>0</v>
      </c>
      <c r="L47" s="42"/>
      <c r="M47" s="42"/>
      <c r="N47" s="45"/>
      <c r="O47" s="88">
        <f t="shared" ref="O47:O48" si="30">IF(N47&lt;&gt;0,IF(N47+H47&gt;3*D47,0,IF(N47+H47&gt;D47*2.5,25,IF(N47+H47&gt;D47*2,50,IF(N47+H47&gt;D47*1.5,75,100)))),0)</f>
        <v>0</v>
      </c>
      <c r="P47" s="45"/>
      <c r="Q47" s="42"/>
      <c r="R47" s="42"/>
      <c r="S47" s="45"/>
      <c r="T47" s="45"/>
      <c r="U47" s="42"/>
      <c r="V47" s="88">
        <v>0</v>
      </c>
      <c r="W47" s="88"/>
    </row>
    <row r="48" spans="1:23" ht="39.950000000000003" customHeight="1" x14ac:dyDescent="0.25">
      <c r="A48" s="49" t="s">
        <v>1704</v>
      </c>
      <c r="B48" s="49" t="s">
        <v>56</v>
      </c>
      <c r="C48" s="49" t="s">
        <v>1696</v>
      </c>
      <c r="D48" s="32">
        <f t="shared" si="26"/>
        <v>1</v>
      </c>
      <c r="E48" s="42"/>
      <c r="F48" s="37">
        <f t="shared" si="27"/>
        <v>1</v>
      </c>
      <c r="G48" s="42"/>
      <c r="H48" s="45"/>
      <c r="I48" s="86">
        <f t="shared" si="28"/>
        <v>0</v>
      </c>
      <c r="J48" s="48"/>
      <c r="K48" s="87">
        <f t="shared" si="24"/>
        <v>0</v>
      </c>
      <c r="L48" s="42"/>
      <c r="M48" s="42"/>
      <c r="N48" s="45"/>
      <c r="O48" s="88">
        <f t="shared" si="30"/>
        <v>0</v>
      </c>
      <c r="P48" s="45"/>
      <c r="Q48" s="42"/>
      <c r="R48" s="42"/>
      <c r="S48" s="45"/>
      <c r="T48" s="45"/>
      <c r="U48" s="42"/>
      <c r="V48" s="88">
        <v>0</v>
      </c>
      <c r="W48" s="88"/>
    </row>
    <row r="49" spans="1:23" ht="39.950000000000003" customHeight="1" x14ac:dyDescent="0.25">
      <c r="A49" s="49" t="s">
        <v>361</v>
      </c>
      <c r="B49" s="49" t="s">
        <v>58</v>
      </c>
      <c r="C49" s="49" t="s">
        <v>1705</v>
      </c>
      <c r="D49" s="32">
        <f t="shared" si="26"/>
        <v>0</v>
      </c>
      <c r="E49" s="42"/>
      <c r="F49" s="37">
        <f t="shared" si="27"/>
        <v>1</v>
      </c>
      <c r="G49" s="42"/>
      <c r="H49" s="45"/>
      <c r="I49" s="86">
        <f t="shared" si="28"/>
        <v>0</v>
      </c>
      <c r="J49" s="48"/>
      <c r="K49" s="87">
        <f t="shared" si="24"/>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1706</v>
      </c>
      <c r="B50" s="49" t="s">
        <v>128</v>
      </c>
      <c r="C50" s="49" t="s">
        <v>1696</v>
      </c>
      <c r="D50" s="32">
        <f t="shared" ref="D50:D63" si="31">IF(B50="I",$F$2,IF(B50="G/2",$F$2/2,IF(B50="G/5",$F$2/5,IF(B50="G/10",$F$2/10,1))))</f>
        <v>0</v>
      </c>
      <c r="E50" s="42"/>
      <c r="F50" s="37">
        <f t="shared" ref="F50:F63" si="32">IF(H50&lt;&gt;0,0,1)</f>
        <v>1</v>
      </c>
      <c r="G50" s="42"/>
      <c r="H50" s="45"/>
      <c r="I50" s="86">
        <f t="shared" ref="I50:I63" si="33">IF(H50&lt;&gt;0,IF(H50&lt;D50,1,0),0)</f>
        <v>0</v>
      </c>
      <c r="J50" s="48"/>
      <c r="K50" s="87">
        <f t="shared" si="24"/>
        <v>0</v>
      </c>
      <c r="L50" s="42"/>
      <c r="M50" s="42"/>
      <c r="N50" s="45"/>
      <c r="O50" s="88">
        <f t="shared" ref="O50:O51" si="34">IF(N50&lt;&gt;0,IF(N50+H50&gt;3*D50,0,IF(N50+H50&gt;D50*2.5,25,IF(N50+H50&gt;D50*2,50,IF(N50+H50&gt;D50*1.5,75,100)))),0)</f>
        <v>0</v>
      </c>
      <c r="P50" s="45"/>
      <c r="Q50" s="42"/>
      <c r="R50" s="42"/>
      <c r="S50" s="45"/>
      <c r="T50" s="45"/>
      <c r="U50" s="42"/>
      <c r="V50" s="88">
        <v>0</v>
      </c>
      <c r="W50" s="88"/>
    </row>
    <row r="51" spans="1:23" ht="39.950000000000003" customHeight="1" x14ac:dyDescent="0.25">
      <c r="A51" s="49" t="s">
        <v>1707</v>
      </c>
      <c r="B51" s="49" t="s">
        <v>128</v>
      </c>
      <c r="C51" s="49" t="s">
        <v>1696</v>
      </c>
      <c r="D51" s="32">
        <f t="shared" si="31"/>
        <v>0</v>
      </c>
      <c r="E51" s="42"/>
      <c r="F51" s="37">
        <f t="shared" si="32"/>
        <v>1</v>
      </c>
      <c r="G51" s="42"/>
      <c r="H51" s="45"/>
      <c r="I51" s="86">
        <f t="shared" si="33"/>
        <v>0</v>
      </c>
      <c r="J51" s="48"/>
      <c r="K51" s="87">
        <f t="shared" si="24"/>
        <v>0</v>
      </c>
      <c r="L51" s="42"/>
      <c r="M51" s="42"/>
      <c r="N51" s="45"/>
      <c r="O51" s="88">
        <f t="shared" si="34"/>
        <v>0</v>
      </c>
      <c r="P51" s="45"/>
      <c r="Q51" s="42"/>
      <c r="R51" s="42"/>
      <c r="S51" s="45"/>
      <c r="T51" s="45"/>
      <c r="U51" s="42"/>
      <c r="V51" s="88">
        <v>0</v>
      </c>
      <c r="W51" s="88"/>
    </row>
    <row r="52" spans="1:23" ht="39.950000000000003" customHeight="1" x14ac:dyDescent="0.25">
      <c r="A52" s="49" t="s">
        <v>1708</v>
      </c>
      <c r="B52" s="49" t="s">
        <v>80</v>
      </c>
      <c r="C52" s="49" t="s">
        <v>1696</v>
      </c>
      <c r="D52" s="32">
        <f t="shared" si="31"/>
        <v>0</v>
      </c>
      <c r="E52" s="42"/>
      <c r="F52" s="37">
        <f t="shared" si="32"/>
        <v>1</v>
      </c>
      <c r="G52" s="42"/>
      <c r="H52" s="45"/>
      <c r="I52" s="86">
        <f t="shared" si="33"/>
        <v>0</v>
      </c>
      <c r="J52" s="48"/>
      <c r="K52" s="87">
        <f t="shared" si="24"/>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196</v>
      </c>
      <c r="B53" s="49" t="s">
        <v>128</v>
      </c>
      <c r="C53" s="49" t="s">
        <v>1709</v>
      </c>
      <c r="D53" s="32">
        <f t="shared" si="31"/>
        <v>0</v>
      </c>
      <c r="E53" s="42"/>
      <c r="F53" s="37">
        <f t="shared" si="32"/>
        <v>1</v>
      </c>
      <c r="G53" s="42"/>
      <c r="H53" s="45"/>
      <c r="I53" s="86">
        <f t="shared" si="33"/>
        <v>0</v>
      </c>
      <c r="J53" s="48"/>
      <c r="K53" s="87">
        <f t="shared" si="24"/>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1710</v>
      </c>
      <c r="B54" s="49" t="s">
        <v>56</v>
      </c>
      <c r="C54" s="49" t="s">
        <v>1696</v>
      </c>
      <c r="D54" s="32">
        <f t="shared" si="31"/>
        <v>1</v>
      </c>
      <c r="E54" s="42"/>
      <c r="F54" s="37">
        <f t="shared" si="32"/>
        <v>1</v>
      </c>
      <c r="G54" s="42"/>
      <c r="H54" s="45"/>
      <c r="I54" s="86">
        <f t="shared" si="33"/>
        <v>0</v>
      </c>
      <c r="J54" s="48"/>
      <c r="K54" s="87">
        <f t="shared" si="24"/>
        <v>0</v>
      </c>
      <c r="L54" s="42"/>
      <c r="M54" s="42"/>
      <c r="N54" s="45"/>
      <c r="O54" s="88">
        <f>IF(N54&lt;&gt;0,IF(N54+H54&gt;3*D54,0,IF(N54+H54&gt;D54*2.5,25,IF(N54+H54&gt;D54*2,50,IF(N54+H54&gt;D54*1.5,75,100)))),0)</f>
        <v>0</v>
      </c>
      <c r="P54" s="45"/>
      <c r="Q54" s="42"/>
      <c r="R54" s="42"/>
      <c r="S54" s="45"/>
      <c r="T54" s="45"/>
      <c r="U54" s="42"/>
      <c r="V54" s="88">
        <v>0</v>
      </c>
      <c r="W54" s="88"/>
    </row>
    <row r="55" spans="1:23" ht="39.950000000000003" customHeight="1" x14ac:dyDescent="0.25">
      <c r="A55" s="49" t="s">
        <v>1711</v>
      </c>
      <c r="B55" s="49" t="s">
        <v>80</v>
      </c>
      <c r="C55" s="49" t="s">
        <v>1712</v>
      </c>
      <c r="D55" s="32">
        <f t="shared" si="31"/>
        <v>0</v>
      </c>
      <c r="E55" s="42"/>
      <c r="F55" s="37">
        <f t="shared" si="32"/>
        <v>1</v>
      </c>
      <c r="G55" s="42"/>
      <c r="H55" s="45"/>
      <c r="I55" s="86">
        <f t="shared" si="33"/>
        <v>0</v>
      </c>
      <c r="J55" s="48"/>
      <c r="K55" s="87">
        <f t="shared" si="24"/>
        <v>0</v>
      </c>
      <c r="L55" s="42"/>
      <c r="M55" s="42"/>
      <c r="N55" s="45"/>
      <c r="O55" s="88">
        <f t="shared" ref="O55:O56" si="35">IF(N55&lt;&gt;0,IF(N55+H55&gt;3*D55,0,IF(N55+H55&gt;D55*2.5,25,IF(N55+H55&gt;D55*2,50,IF(N55+H55&gt;D55*1.5,75,100)))),0)</f>
        <v>0</v>
      </c>
      <c r="P55" s="45"/>
      <c r="Q55" s="42"/>
      <c r="R55" s="42"/>
      <c r="S55" s="45"/>
      <c r="T55" s="45"/>
      <c r="U55" s="42"/>
      <c r="V55" s="88">
        <v>0</v>
      </c>
      <c r="W55" s="88"/>
    </row>
    <row r="56" spans="1:23" ht="39.950000000000003" customHeight="1" x14ac:dyDescent="0.25">
      <c r="A56" s="49" t="s">
        <v>1643</v>
      </c>
      <c r="B56" s="49" t="s">
        <v>80</v>
      </c>
      <c r="C56" s="49" t="s">
        <v>1713</v>
      </c>
      <c r="D56" s="32">
        <f t="shared" si="31"/>
        <v>0</v>
      </c>
      <c r="E56" s="42"/>
      <c r="F56" s="37">
        <f t="shared" si="32"/>
        <v>1</v>
      </c>
      <c r="G56" s="42"/>
      <c r="H56" s="45"/>
      <c r="I56" s="86">
        <f t="shared" si="33"/>
        <v>0</v>
      </c>
      <c r="J56" s="48"/>
      <c r="K56" s="87">
        <f t="shared" si="24"/>
        <v>0</v>
      </c>
      <c r="L56" s="42"/>
      <c r="M56" s="42"/>
      <c r="N56" s="45"/>
      <c r="O56" s="88">
        <f t="shared" si="35"/>
        <v>0</v>
      </c>
      <c r="P56" s="45"/>
      <c r="Q56" s="42"/>
      <c r="R56" s="42"/>
      <c r="S56" s="45"/>
      <c r="T56" s="45"/>
      <c r="U56" s="42"/>
      <c r="V56" s="88">
        <v>0</v>
      </c>
      <c r="W56" s="88"/>
    </row>
    <row r="57" spans="1:23" ht="39.950000000000003" customHeight="1" x14ac:dyDescent="0.25">
      <c r="A57" s="49" t="s">
        <v>1714</v>
      </c>
      <c r="B57" s="49" t="s">
        <v>80</v>
      </c>
      <c r="C57" s="49" t="s">
        <v>1696</v>
      </c>
      <c r="D57" s="32">
        <f t="shared" si="31"/>
        <v>0</v>
      </c>
      <c r="E57" s="42"/>
      <c r="F57" s="37">
        <f t="shared" si="32"/>
        <v>1</v>
      </c>
      <c r="G57" s="42"/>
      <c r="H57" s="45"/>
      <c r="I57" s="86">
        <f t="shared" si="33"/>
        <v>0</v>
      </c>
      <c r="J57" s="48"/>
      <c r="K57" s="87">
        <f t="shared" si="24"/>
        <v>0</v>
      </c>
      <c r="L57" s="42"/>
      <c r="M57" s="42"/>
      <c r="N57" s="45"/>
      <c r="O57" s="88">
        <f>IF(N57&lt;&gt;0,IF(N57+H57&gt;3*D57,0,IF(N57+H57&gt;D57*2.5,25,IF(N57+H57&gt;D57*2,50,IF(N57+H57&gt;D57*1.5,75,100)))),0)</f>
        <v>0</v>
      </c>
      <c r="P57" s="45"/>
      <c r="Q57" s="42"/>
      <c r="R57" s="42"/>
      <c r="S57" s="45"/>
      <c r="T57" s="45"/>
      <c r="U57" s="42"/>
      <c r="V57" s="88">
        <v>0</v>
      </c>
      <c r="W57" s="88"/>
    </row>
    <row r="58" spans="1:23" ht="39.950000000000003" customHeight="1" x14ac:dyDescent="0.25">
      <c r="A58" s="49" t="s">
        <v>1715</v>
      </c>
      <c r="B58" s="49" t="s">
        <v>80</v>
      </c>
      <c r="C58" s="49" t="s">
        <v>1689</v>
      </c>
      <c r="D58" s="32">
        <f t="shared" si="31"/>
        <v>0</v>
      </c>
      <c r="E58" s="42"/>
      <c r="F58" s="37">
        <f t="shared" si="32"/>
        <v>1</v>
      </c>
      <c r="G58" s="42"/>
      <c r="H58" s="45"/>
      <c r="I58" s="86">
        <f t="shared" si="33"/>
        <v>0</v>
      </c>
      <c r="J58" s="48"/>
      <c r="K58" s="87">
        <f t="shared" si="24"/>
        <v>0</v>
      </c>
      <c r="L58" s="42"/>
      <c r="M58" s="42"/>
      <c r="N58" s="45"/>
      <c r="O58" s="88">
        <f t="shared" ref="O58:O59" si="36">IF(N58&lt;&gt;0,IF(N58+H58&gt;3*D58,0,IF(N58+H58&gt;D58*2.5,25,IF(N58+H58&gt;D58*2,50,IF(N58+H58&gt;D58*1.5,75,100)))),0)</f>
        <v>0</v>
      </c>
      <c r="P58" s="45"/>
      <c r="Q58" s="42"/>
      <c r="R58" s="42"/>
      <c r="S58" s="45"/>
      <c r="T58" s="45"/>
      <c r="U58" s="42"/>
      <c r="V58" s="88">
        <v>0</v>
      </c>
      <c r="W58" s="88"/>
    </row>
    <row r="59" spans="1:23" ht="39.950000000000003" customHeight="1" x14ac:dyDescent="0.25">
      <c r="A59" s="49" t="s">
        <v>1716</v>
      </c>
      <c r="B59" s="49" t="s">
        <v>80</v>
      </c>
      <c r="C59" s="49" t="s">
        <v>1717</v>
      </c>
      <c r="D59" s="32">
        <f t="shared" si="31"/>
        <v>0</v>
      </c>
      <c r="E59" s="42"/>
      <c r="F59" s="37">
        <f t="shared" si="32"/>
        <v>1</v>
      </c>
      <c r="G59" s="42"/>
      <c r="H59" s="45"/>
      <c r="I59" s="86">
        <f t="shared" si="33"/>
        <v>0</v>
      </c>
      <c r="J59" s="48"/>
      <c r="K59" s="87">
        <f t="shared" si="24"/>
        <v>0</v>
      </c>
      <c r="L59" s="42"/>
      <c r="M59" s="42"/>
      <c r="N59" s="45"/>
      <c r="O59" s="88">
        <f t="shared" si="36"/>
        <v>0</v>
      </c>
      <c r="P59" s="45"/>
      <c r="Q59" s="42"/>
      <c r="R59" s="42"/>
      <c r="S59" s="45"/>
      <c r="T59" s="45"/>
      <c r="U59" s="42"/>
      <c r="V59" s="88">
        <v>0</v>
      </c>
      <c r="W59" s="88"/>
    </row>
    <row r="60" spans="1:23" ht="39.950000000000003" customHeight="1" x14ac:dyDescent="0.25">
      <c r="A60" s="49" t="s">
        <v>1718</v>
      </c>
      <c r="B60" s="49" t="s">
        <v>80</v>
      </c>
      <c r="C60" s="49" t="s">
        <v>1689</v>
      </c>
      <c r="D60" s="32">
        <f t="shared" si="31"/>
        <v>0</v>
      </c>
      <c r="E60" s="42"/>
      <c r="F60" s="37">
        <f t="shared" si="32"/>
        <v>1</v>
      </c>
      <c r="G60" s="42"/>
      <c r="H60" s="45"/>
      <c r="I60" s="86">
        <f t="shared" si="33"/>
        <v>0</v>
      </c>
      <c r="J60" s="48"/>
      <c r="K60" s="87">
        <f t="shared" si="24"/>
        <v>0</v>
      </c>
      <c r="L60" s="42"/>
      <c r="M60" s="42"/>
      <c r="N60" s="45"/>
      <c r="O60" s="88">
        <f>IF(N60&lt;&gt;0,IF(N60+H60&gt;3*D60,0,IF(N60+H60&gt;D60*2.5,25,IF(N60+H60&gt;D60*2,50,IF(N60+H60&gt;D60*1.5,75,100)))),0)</f>
        <v>0</v>
      </c>
      <c r="P60" s="45"/>
      <c r="Q60" s="42"/>
      <c r="R60" s="42"/>
      <c r="S60" s="45"/>
      <c r="T60" s="45"/>
      <c r="U60" s="42"/>
      <c r="V60" s="88">
        <v>0</v>
      </c>
      <c r="W60" s="88"/>
    </row>
    <row r="61" spans="1:23" ht="39.950000000000003" customHeight="1" x14ac:dyDescent="0.25">
      <c r="A61" s="49" t="s">
        <v>1719</v>
      </c>
      <c r="B61" s="49" t="s">
        <v>80</v>
      </c>
      <c r="C61" s="49" t="s">
        <v>1696</v>
      </c>
      <c r="D61" s="32">
        <f t="shared" si="31"/>
        <v>0</v>
      </c>
      <c r="E61" s="42"/>
      <c r="F61" s="37">
        <f t="shared" si="32"/>
        <v>1</v>
      </c>
      <c r="G61" s="42"/>
      <c r="H61" s="45"/>
      <c r="I61" s="86">
        <f t="shared" si="33"/>
        <v>0</v>
      </c>
      <c r="J61" s="48"/>
      <c r="K61" s="87">
        <f t="shared" si="24"/>
        <v>0</v>
      </c>
      <c r="L61" s="42"/>
      <c r="M61" s="42"/>
      <c r="N61" s="45"/>
      <c r="O61" s="88">
        <f t="shared" ref="O61:O62" si="37">IF(N61&lt;&gt;0,IF(N61+H61&gt;3*D61,0,IF(N61+H61&gt;D61*2.5,25,IF(N61+H61&gt;D61*2,50,IF(N61+H61&gt;D61*1.5,75,100)))),0)</f>
        <v>0</v>
      </c>
      <c r="P61" s="45"/>
      <c r="Q61" s="42"/>
      <c r="R61" s="42"/>
      <c r="S61" s="45"/>
      <c r="T61" s="45"/>
      <c r="U61" s="42"/>
      <c r="V61" s="88">
        <v>0</v>
      </c>
      <c r="W61" s="88"/>
    </row>
    <row r="62" spans="1:23" ht="39.950000000000003" customHeight="1" x14ac:dyDescent="0.25">
      <c r="A62" s="49" t="s">
        <v>1720</v>
      </c>
      <c r="B62" s="49" t="s">
        <v>80</v>
      </c>
      <c r="C62" s="49" t="s">
        <v>1721</v>
      </c>
      <c r="D62" s="32">
        <f t="shared" si="31"/>
        <v>0</v>
      </c>
      <c r="E62" s="42"/>
      <c r="F62" s="37">
        <f t="shared" si="32"/>
        <v>1</v>
      </c>
      <c r="G62" s="42"/>
      <c r="H62" s="45"/>
      <c r="I62" s="86">
        <f t="shared" si="33"/>
        <v>0</v>
      </c>
      <c r="J62" s="48"/>
      <c r="K62" s="87">
        <f t="shared" si="24"/>
        <v>0</v>
      </c>
      <c r="L62" s="42"/>
      <c r="M62" s="42"/>
      <c r="N62" s="45"/>
      <c r="O62" s="88">
        <f t="shared" si="37"/>
        <v>0</v>
      </c>
      <c r="P62" s="45"/>
      <c r="Q62" s="42"/>
      <c r="R62" s="42"/>
      <c r="S62" s="45"/>
      <c r="T62" s="45"/>
      <c r="U62" s="42"/>
      <c r="V62" s="88">
        <v>0</v>
      </c>
      <c r="W62" s="88"/>
    </row>
    <row r="63" spans="1:23" ht="39.950000000000003" customHeight="1" x14ac:dyDescent="0.25">
      <c r="A63" s="49" t="s">
        <v>1722</v>
      </c>
      <c r="B63" s="49" t="s">
        <v>80</v>
      </c>
      <c r="C63" s="49" t="s">
        <v>1696</v>
      </c>
      <c r="D63" s="32">
        <f t="shared" si="31"/>
        <v>0</v>
      </c>
      <c r="E63" s="42"/>
      <c r="F63" s="37">
        <f t="shared" si="32"/>
        <v>1</v>
      </c>
      <c r="G63" s="42"/>
      <c r="H63" s="45"/>
      <c r="I63" s="86">
        <f t="shared" si="33"/>
        <v>0</v>
      </c>
      <c r="J63" s="48"/>
      <c r="K63" s="87">
        <f t="shared" si="24"/>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1723</v>
      </c>
      <c r="B64" s="49" t="s">
        <v>1724</v>
      </c>
      <c r="C64" s="49" t="s">
        <v>1696</v>
      </c>
      <c r="D64" s="32">
        <f t="shared" si="26"/>
        <v>1</v>
      </c>
      <c r="E64" s="42"/>
      <c r="F64" s="37">
        <f t="shared" si="27"/>
        <v>1</v>
      </c>
      <c r="G64" s="42"/>
      <c r="H64" s="45"/>
      <c r="I64" s="86">
        <f t="shared" si="28"/>
        <v>0</v>
      </c>
      <c r="J64" s="48"/>
      <c r="K64" s="87">
        <f t="shared" si="24"/>
        <v>0</v>
      </c>
      <c r="L64" s="42"/>
      <c r="M64" s="42"/>
      <c r="N64" s="45"/>
      <c r="O64" s="88">
        <f t="shared" ref="O64:O65" si="38">IF(N64&lt;&gt;0,IF(N64+H64&gt;3*D64,0,IF(N64+H64&gt;D64*2.5,25,IF(N64+H64&gt;D64*2,50,IF(N64+H64&gt;D64*1.5,75,100)))),0)</f>
        <v>0</v>
      </c>
      <c r="P64" s="45"/>
      <c r="Q64" s="42"/>
      <c r="R64" s="42"/>
      <c r="S64" s="45"/>
      <c r="T64" s="45"/>
      <c r="U64" s="42"/>
      <c r="V64" s="88">
        <v>0</v>
      </c>
      <c r="W64" s="88"/>
    </row>
    <row r="65" spans="1:23" ht="39.950000000000003" customHeight="1" x14ac:dyDescent="0.25">
      <c r="A65" s="49" t="s">
        <v>1725</v>
      </c>
      <c r="B65" s="49" t="s">
        <v>128</v>
      </c>
      <c r="C65" s="49" t="s">
        <v>1726</v>
      </c>
      <c r="D65" s="32">
        <f t="shared" si="26"/>
        <v>0</v>
      </c>
      <c r="E65" s="42"/>
      <c r="F65" s="37">
        <f t="shared" si="27"/>
        <v>1</v>
      </c>
      <c r="G65" s="42"/>
      <c r="H65" s="45"/>
      <c r="I65" s="86">
        <f t="shared" si="28"/>
        <v>0</v>
      </c>
      <c r="J65" s="48"/>
      <c r="K65" s="87">
        <f t="shared" si="24"/>
        <v>0</v>
      </c>
      <c r="L65" s="42"/>
      <c r="M65" s="42"/>
      <c r="N65" s="45"/>
      <c r="O65" s="88">
        <f t="shared" si="38"/>
        <v>0</v>
      </c>
      <c r="P65" s="45"/>
      <c r="Q65" s="42"/>
      <c r="R65" s="42"/>
      <c r="S65" s="45"/>
      <c r="T65" s="45"/>
      <c r="U65" s="42"/>
      <c r="V65" s="88">
        <v>0</v>
      </c>
      <c r="W65" s="88"/>
    </row>
    <row r="66" spans="1:23" ht="39.950000000000003" customHeight="1" x14ac:dyDescent="0.25">
      <c r="A66" s="49" t="s">
        <v>1727</v>
      </c>
      <c r="B66" s="49" t="s">
        <v>80</v>
      </c>
      <c r="C66" s="49" t="s">
        <v>1728</v>
      </c>
      <c r="D66" s="32">
        <f t="shared" si="26"/>
        <v>0</v>
      </c>
      <c r="E66" s="42"/>
      <c r="F66" s="37">
        <f t="shared" si="27"/>
        <v>1</v>
      </c>
      <c r="G66" s="42"/>
      <c r="H66" s="45"/>
      <c r="I66" s="86">
        <f t="shared" si="28"/>
        <v>0</v>
      </c>
      <c r="J66" s="48"/>
      <c r="K66" s="87">
        <f t="shared" si="24"/>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1647</v>
      </c>
      <c r="B67" s="49" t="s">
        <v>80</v>
      </c>
      <c r="C67" s="49" t="s">
        <v>1696</v>
      </c>
      <c r="D67" s="32">
        <f t="shared" si="3"/>
        <v>0</v>
      </c>
      <c r="E67" s="42"/>
      <c r="F67" s="37">
        <f t="shared" si="22"/>
        <v>1</v>
      </c>
      <c r="G67" s="42"/>
      <c r="H67" s="45"/>
      <c r="I67" s="86">
        <f t="shared" si="23"/>
        <v>0</v>
      </c>
      <c r="J67" s="48"/>
      <c r="K67" s="87">
        <f t="shared" si="24"/>
        <v>0</v>
      </c>
      <c r="L67" s="42"/>
      <c r="M67" s="42"/>
      <c r="N67" s="45"/>
      <c r="O67" s="88">
        <f>IF(N67&lt;&gt;0,IF(N67+H67&gt;3*D67,0,IF(N67+H67&gt;D67*2.5,25,IF(N67+H67&gt;D67*2,50,IF(N67+H67&gt;D67*1.5,75,100)))),0)</f>
        <v>0</v>
      </c>
      <c r="P67" s="45"/>
      <c r="Q67" s="42"/>
      <c r="R67" s="42"/>
      <c r="S67" s="45"/>
      <c r="T67" s="45"/>
      <c r="U67" s="42"/>
      <c r="V67" s="88">
        <v>0</v>
      </c>
      <c r="W67" s="88"/>
    </row>
    <row r="68" spans="1:23" ht="39.950000000000003" customHeight="1" x14ac:dyDescent="0.25">
      <c r="A68" s="49" t="s">
        <v>1729</v>
      </c>
      <c r="B68" s="49" t="s">
        <v>80</v>
      </c>
      <c r="C68" s="49" t="s">
        <v>1696</v>
      </c>
      <c r="D68" s="32">
        <f t="shared" si="3"/>
        <v>0</v>
      </c>
      <c r="E68" s="42"/>
      <c r="F68" s="37">
        <f t="shared" si="22"/>
        <v>1</v>
      </c>
      <c r="G68" s="42"/>
      <c r="H68" s="45"/>
      <c r="I68" s="86">
        <f t="shared" si="23"/>
        <v>0</v>
      </c>
      <c r="J68" s="48"/>
      <c r="K68" s="87">
        <f t="shared" si="24"/>
        <v>0</v>
      </c>
      <c r="L68" s="42"/>
      <c r="M68" s="42"/>
      <c r="N68" s="45"/>
      <c r="O68" s="88">
        <f>IF(N68&lt;&gt;0,IF(N68+H68&gt;3*D68,0,IF(N68+H68&gt;D68*2.5,25,IF(N68+H68&gt;D68*2,50,IF(N68+H68&gt;D68*1.5,75,100)))),0)</f>
        <v>0</v>
      </c>
      <c r="P68" s="45"/>
      <c r="Q68" s="42"/>
      <c r="R68" s="42"/>
      <c r="S68" s="45"/>
      <c r="T68" s="45"/>
      <c r="U68" s="42"/>
      <c r="V68" s="88">
        <v>0</v>
      </c>
      <c r="W68" s="88"/>
    </row>
    <row r="69" spans="1:23" ht="39.950000000000003" customHeight="1" x14ac:dyDescent="0.25">
      <c r="A69" s="49" t="s">
        <v>1730</v>
      </c>
      <c r="B69" s="49" t="s">
        <v>80</v>
      </c>
      <c r="C69" s="49" t="s">
        <v>1696</v>
      </c>
      <c r="D69" s="32">
        <f t="shared" si="3"/>
        <v>0</v>
      </c>
      <c r="E69" s="42"/>
      <c r="F69" s="37">
        <f t="shared" si="22"/>
        <v>1</v>
      </c>
      <c r="G69" s="42"/>
      <c r="H69" s="45"/>
      <c r="I69" s="86">
        <f t="shared" si="23"/>
        <v>0</v>
      </c>
      <c r="J69" s="48"/>
      <c r="K69" s="87">
        <f t="shared" si="24"/>
        <v>0</v>
      </c>
      <c r="L69" s="42"/>
      <c r="M69" s="42"/>
      <c r="N69" s="45"/>
      <c r="O69" s="88">
        <f t="shared" ref="O69:O70" si="39">IF(N69&lt;&gt;0,IF(N69+H69&gt;3*D69,0,IF(N69+H69&gt;D69*2.5,25,IF(N69+H69&gt;D69*2,50,IF(N69+H69&gt;D69*1.5,75,100)))),0)</f>
        <v>0</v>
      </c>
      <c r="P69" s="45"/>
      <c r="Q69" s="42"/>
      <c r="R69" s="42"/>
      <c r="S69" s="45"/>
      <c r="T69" s="45"/>
      <c r="U69" s="42"/>
      <c r="V69" s="88">
        <v>0</v>
      </c>
      <c r="W69" s="88"/>
    </row>
    <row r="70" spans="1:23" ht="39.950000000000003" customHeight="1" x14ac:dyDescent="0.25">
      <c r="A70" s="49" t="s">
        <v>1731</v>
      </c>
      <c r="B70" s="49" t="s">
        <v>128</v>
      </c>
      <c r="C70" s="49" t="s">
        <v>1696</v>
      </c>
      <c r="D70" s="32">
        <f t="shared" si="3"/>
        <v>0</v>
      </c>
      <c r="E70" s="42"/>
      <c r="F70" s="37">
        <f t="shared" si="22"/>
        <v>1</v>
      </c>
      <c r="G70" s="42"/>
      <c r="H70" s="45"/>
      <c r="I70" s="86">
        <f t="shared" si="23"/>
        <v>0</v>
      </c>
      <c r="J70" s="48"/>
      <c r="K70" s="87">
        <f t="shared" si="24"/>
        <v>0</v>
      </c>
      <c r="L70" s="42"/>
      <c r="M70" s="42"/>
      <c r="N70" s="45"/>
      <c r="O70" s="88">
        <f t="shared" si="39"/>
        <v>0</v>
      </c>
      <c r="P70" s="45"/>
      <c r="Q70" s="42"/>
      <c r="R70" s="42"/>
      <c r="S70" s="45"/>
      <c r="T70" s="45"/>
      <c r="U70" s="42"/>
      <c r="V70" s="88">
        <v>0</v>
      </c>
      <c r="W70" s="88"/>
    </row>
    <row r="71" spans="1:23" ht="39.950000000000003" customHeight="1" x14ac:dyDescent="0.25">
      <c r="A71" s="49" t="s">
        <v>1732</v>
      </c>
      <c r="B71" s="49" t="s">
        <v>80</v>
      </c>
      <c r="C71" s="49" t="s">
        <v>1696</v>
      </c>
      <c r="D71" s="32">
        <f t="shared" si="3"/>
        <v>0</v>
      </c>
      <c r="E71" s="42"/>
      <c r="F71" s="37">
        <f t="shared" si="22"/>
        <v>1</v>
      </c>
      <c r="G71" s="42"/>
      <c r="H71" s="45"/>
      <c r="I71" s="86">
        <f t="shared" si="23"/>
        <v>0</v>
      </c>
      <c r="J71" s="48"/>
      <c r="K71" s="87">
        <f t="shared" si="24"/>
        <v>0</v>
      </c>
      <c r="L71" s="42"/>
      <c r="M71" s="42"/>
      <c r="N71" s="45"/>
      <c r="O71" s="88">
        <f>IF(N71&lt;&gt;0,IF(N71+H71&gt;3*D71,0,IF(N71+H71&gt;D71*2.5,25,IF(N71+H71&gt;D71*2,50,IF(N71+H71&gt;D71*1.5,75,100)))),0)</f>
        <v>0</v>
      </c>
      <c r="P71" s="45"/>
      <c r="Q71" s="42"/>
      <c r="R71" s="42"/>
      <c r="S71" s="45"/>
      <c r="T71" s="45"/>
      <c r="U71" s="42"/>
      <c r="V71" s="88">
        <v>0</v>
      </c>
      <c r="W71" s="88"/>
    </row>
    <row r="72" spans="1:23" ht="39.950000000000003" customHeight="1" x14ac:dyDescent="0.25">
      <c r="A72" s="49" t="s">
        <v>1733</v>
      </c>
      <c r="B72" s="49" t="s">
        <v>128</v>
      </c>
      <c r="C72" s="49" t="s">
        <v>1696</v>
      </c>
      <c r="D72" s="32">
        <f t="shared" si="3"/>
        <v>0</v>
      </c>
      <c r="E72" s="42"/>
      <c r="F72" s="37">
        <f t="shared" si="22"/>
        <v>1</v>
      </c>
      <c r="G72" s="42"/>
      <c r="H72" s="45"/>
      <c r="I72" s="86">
        <f t="shared" si="23"/>
        <v>0</v>
      </c>
      <c r="J72" s="48"/>
      <c r="K72" s="87">
        <f t="shared" si="24"/>
        <v>0</v>
      </c>
      <c r="L72" s="42"/>
      <c r="M72" s="42"/>
      <c r="N72" s="45"/>
      <c r="O72" s="88">
        <f t="shared" ref="O72:O73" si="40">IF(N72&lt;&gt;0,IF(N72+H72&gt;3*D72,0,IF(N72+H72&gt;D72*2.5,25,IF(N72+H72&gt;D72*2,50,IF(N72+H72&gt;D72*1.5,75,100)))),0)</f>
        <v>0</v>
      </c>
      <c r="P72" s="45"/>
      <c r="Q72" s="42"/>
      <c r="R72" s="42"/>
      <c r="S72" s="45"/>
      <c r="T72" s="45"/>
      <c r="U72" s="42"/>
      <c r="V72" s="88">
        <v>0</v>
      </c>
      <c r="W72" s="88"/>
    </row>
    <row r="73" spans="1:23" ht="39.950000000000003" customHeight="1" x14ac:dyDescent="0.25">
      <c r="A73" s="49" t="s">
        <v>1734</v>
      </c>
      <c r="B73" s="49" t="s">
        <v>80</v>
      </c>
      <c r="C73" s="49" t="s">
        <v>1696</v>
      </c>
      <c r="D73" s="32">
        <f t="shared" si="3"/>
        <v>0</v>
      </c>
      <c r="E73" s="42"/>
      <c r="F73" s="37">
        <f t="shared" si="22"/>
        <v>1</v>
      </c>
      <c r="G73" s="42"/>
      <c r="H73" s="45"/>
      <c r="I73" s="86">
        <f t="shared" si="23"/>
        <v>0</v>
      </c>
      <c r="J73" s="48"/>
      <c r="K73" s="87">
        <f t="shared" si="24"/>
        <v>0</v>
      </c>
      <c r="L73" s="42"/>
      <c r="M73" s="42"/>
      <c r="N73" s="45"/>
      <c r="O73" s="88">
        <f t="shared" si="40"/>
        <v>0</v>
      </c>
      <c r="P73" s="45"/>
      <c r="Q73" s="42"/>
      <c r="R73" s="42"/>
      <c r="S73" s="45"/>
      <c r="T73" s="45"/>
      <c r="U73" s="42"/>
      <c r="V73" s="88">
        <v>0</v>
      </c>
      <c r="W73" s="88"/>
    </row>
    <row r="74" spans="1:23" ht="39.950000000000003" customHeight="1" x14ac:dyDescent="0.25">
      <c r="A74" s="49" t="s">
        <v>1735</v>
      </c>
      <c r="B74" s="49" t="s">
        <v>128</v>
      </c>
      <c r="C74" s="49" t="s">
        <v>1696</v>
      </c>
      <c r="D74" s="32">
        <f t="shared" si="3"/>
        <v>0</v>
      </c>
      <c r="E74" s="42"/>
      <c r="F74" s="37">
        <f t="shared" si="22"/>
        <v>1</v>
      </c>
      <c r="G74" s="42"/>
      <c r="H74" s="45"/>
      <c r="I74" s="86">
        <f t="shared" si="23"/>
        <v>0</v>
      </c>
      <c r="J74" s="48"/>
      <c r="K74" s="87">
        <f t="shared" si="24"/>
        <v>0</v>
      </c>
      <c r="L74" s="42"/>
      <c r="M74" s="42"/>
      <c r="N74" s="45"/>
      <c r="O74" s="88">
        <f t="shared" ref="O74" si="41">IF(N74&lt;&gt;0,IF(N74+H74&gt;3*D74,0,IF(N74+H74&gt;D74*2.5,25,IF(N74+H74&gt;D74*2,50,IF(N74+H74&gt;D74*1.5,75,100)))),0)</f>
        <v>0</v>
      </c>
      <c r="P74" s="45"/>
      <c r="Q74" s="42"/>
      <c r="R74" s="42"/>
      <c r="S74" s="45"/>
      <c r="T74" s="45"/>
      <c r="U74" s="42"/>
      <c r="V74" s="88">
        <v>0</v>
      </c>
      <c r="W74" s="88"/>
    </row>
    <row r="75" spans="1:23" ht="39.950000000000003" customHeight="1" x14ac:dyDescent="0.25">
      <c r="A75" s="49" t="s">
        <v>1736</v>
      </c>
      <c r="B75" s="49" t="s">
        <v>56</v>
      </c>
      <c r="C75" s="49" t="s">
        <v>1696</v>
      </c>
      <c r="D75" s="32">
        <f t="shared" si="3"/>
        <v>1</v>
      </c>
      <c r="E75" s="42"/>
      <c r="F75" s="37">
        <f t="shared" si="22"/>
        <v>1</v>
      </c>
      <c r="G75" s="42"/>
      <c r="H75" s="45"/>
      <c r="I75" s="86">
        <f t="shared" si="23"/>
        <v>0</v>
      </c>
      <c r="J75" s="48"/>
      <c r="K75" s="87">
        <f t="shared" si="24"/>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680</v>
      </c>
      <c r="B76" s="49" t="s">
        <v>128</v>
      </c>
      <c r="C76" s="49" t="s">
        <v>1737</v>
      </c>
      <c r="D76" s="32">
        <f t="shared" si="3"/>
        <v>0</v>
      </c>
      <c r="E76" s="42"/>
      <c r="F76" s="37">
        <f t="shared" si="22"/>
        <v>1</v>
      </c>
      <c r="G76" s="42"/>
      <c r="H76" s="45"/>
      <c r="I76" s="86">
        <f t="shared" si="23"/>
        <v>0</v>
      </c>
      <c r="J76" s="48"/>
      <c r="K76" s="87">
        <f t="shared" si="24"/>
        <v>0</v>
      </c>
      <c r="L76" s="42"/>
      <c r="M76" s="42"/>
      <c r="N76" s="45"/>
      <c r="O76" s="88">
        <f t="shared" ref="O76" si="42">IF(N76&lt;&gt;0,IF(N76+H76&gt;3*D76,0,IF(N76+H76&gt;D76*2.5,25,IF(N76+H76&gt;D76*2,50,IF(N76+H76&gt;D76*1.5,75,100)))),0)</f>
        <v>0</v>
      </c>
      <c r="P76" s="45"/>
      <c r="Q76" s="42"/>
      <c r="R76" s="42"/>
      <c r="S76" s="45"/>
      <c r="T76" s="45"/>
      <c r="U76" s="42"/>
      <c r="V76" s="88">
        <v>0</v>
      </c>
      <c r="W76" s="88"/>
    </row>
    <row r="77" spans="1:23" ht="39.950000000000003" customHeight="1" x14ac:dyDescent="0.25">
      <c r="A77" s="23" t="s">
        <v>174</v>
      </c>
      <c r="B77" s="23" t="s">
        <v>53</v>
      </c>
      <c r="C77" s="23" t="s">
        <v>54</v>
      </c>
      <c r="D77" s="36">
        <v>20</v>
      </c>
      <c r="E77" s="41"/>
      <c r="F77" s="28">
        <f>(AVERAGE(F78:F105)*$D$77)</f>
        <v>20</v>
      </c>
      <c r="G77" s="41"/>
      <c r="H77" s="44"/>
      <c r="I77" s="28">
        <f>(AVERAGE(I78:I105)*$D$77)</f>
        <v>0</v>
      </c>
      <c r="J77" s="47"/>
      <c r="K77" s="28">
        <f>(AVERAGE(K78:K105)*$D$77)</f>
        <v>0</v>
      </c>
      <c r="L77" s="41"/>
      <c r="M77" s="41"/>
      <c r="N77" s="44"/>
      <c r="O77" s="28">
        <f>AVERAGE(O78:O105)</f>
        <v>0</v>
      </c>
      <c r="P77" s="44"/>
      <c r="Q77" s="41"/>
      <c r="R77" s="41"/>
      <c r="S77" s="44"/>
      <c r="T77" s="44"/>
      <c r="U77" s="41"/>
      <c r="V77" s="28">
        <f>AVERAGE(V78:V105)</f>
        <v>0</v>
      </c>
      <c r="W77" s="28"/>
    </row>
    <row r="78" spans="1:23" ht="39.950000000000003" customHeight="1" x14ac:dyDescent="0.25">
      <c r="A78" s="49" t="s">
        <v>1738</v>
      </c>
      <c r="B78" s="49" t="s">
        <v>80</v>
      </c>
      <c r="C78" s="50"/>
      <c r="D78" s="32">
        <f t="shared" si="3"/>
        <v>0</v>
      </c>
      <c r="E78" s="42"/>
      <c r="F78" s="37">
        <f t="shared" ref="F78:F105" si="43">IF(H78&lt;&gt;0,0,1)</f>
        <v>1</v>
      </c>
      <c r="G78" s="42"/>
      <c r="H78" s="45"/>
      <c r="I78" s="86">
        <f t="shared" ref="I78:I105" si="44">IF(H78&lt;&gt;0,IF(H78&lt;D78,1,0),0)</f>
        <v>0</v>
      </c>
      <c r="J78" s="48"/>
      <c r="K78" s="87">
        <f t="shared" ref="K78:K105" si="45">IF(J78&lt;&gt;0,IF(J78&lt;2017,1,0),0)</f>
        <v>0</v>
      </c>
      <c r="L78" s="42"/>
      <c r="M78" s="42"/>
      <c r="N78" s="45"/>
      <c r="O78" s="88">
        <f t="shared" ref="O78:O105" si="46">IF(N78&lt;&gt;0,IF(N78+H78&gt;3*D78,0,IF(N78+H78&gt;D78*2.5,25,IF(N78+H78&gt;D78*2,50,IF(N78+H78&gt;D78*1.5,75,100)))),0)</f>
        <v>0</v>
      </c>
      <c r="P78" s="45"/>
      <c r="Q78" s="42"/>
      <c r="R78" s="42"/>
      <c r="S78" s="45"/>
      <c r="T78" s="45"/>
      <c r="U78" s="42"/>
      <c r="V78" s="88">
        <v>0</v>
      </c>
      <c r="W78" s="88"/>
    </row>
    <row r="79" spans="1:23" ht="39.950000000000003" customHeight="1" x14ac:dyDescent="0.25">
      <c r="A79" s="49" t="s">
        <v>1739</v>
      </c>
      <c r="B79" s="49" t="s">
        <v>128</v>
      </c>
      <c r="C79" s="50"/>
      <c r="D79" s="32">
        <f t="shared" si="3"/>
        <v>0</v>
      </c>
      <c r="E79" s="42"/>
      <c r="F79" s="37">
        <f t="shared" si="43"/>
        <v>1</v>
      </c>
      <c r="G79" s="42"/>
      <c r="H79" s="45"/>
      <c r="I79" s="86">
        <f t="shared" si="44"/>
        <v>0</v>
      </c>
      <c r="J79" s="48"/>
      <c r="K79" s="87">
        <f t="shared" si="45"/>
        <v>0</v>
      </c>
      <c r="L79" s="42"/>
      <c r="M79" s="42"/>
      <c r="N79" s="45"/>
      <c r="O79" s="88">
        <f t="shared" si="46"/>
        <v>0</v>
      </c>
      <c r="P79" s="45"/>
      <c r="Q79" s="42"/>
      <c r="R79" s="42"/>
      <c r="S79" s="45"/>
      <c r="T79" s="45"/>
      <c r="U79" s="42"/>
      <c r="V79" s="88">
        <v>0</v>
      </c>
      <c r="W79" s="88"/>
    </row>
    <row r="80" spans="1:23" ht="39.950000000000003" customHeight="1" x14ac:dyDescent="0.25">
      <c r="A80" s="49" t="s">
        <v>1740</v>
      </c>
      <c r="B80" s="49" t="s">
        <v>128</v>
      </c>
      <c r="C80" s="50"/>
      <c r="D80" s="32">
        <f t="shared" si="3"/>
        <v>0</v>
      </c>
      <c r="E80" s="42"/>
      <c r="F80" s="37">
        <f t="shared" si="43"/>
        <v>1</v>
      </c>
      <c r="G80" s="42"/>
      <c r="H80" s="45"/>
      <c r="I80" s="86">
        <f t="shared" si="44"/>
        <v>0</v>
      </c>
      <c r="J80" s="48"/>
      <c r="K80" s="87">
        <f t="shared" si="45"/>
        <v>0</v>
      </c>
      <c r="L80" s="42"/>
      <c r="M80" s="42"/>
      <c r="N80" s="45"/>
      <c r="O80" s="88">
        <f t="shared" si="46"/>
        <v>0</v>
      </c>
      <c r="P80" s="45"/>
      <c r="Q80" s="42"/>
      <c r="R80" s="42"/>
      <c r="S80" s="45"/>
      <c r="T80" s="45"/>
      <c r="U80" s="42"/>
      <c r="V80" s="88">
        <v>0</v>
      </c>
      <c r="W80" s="88"/>
    </row>
    <row r="81" spans="1:23" ht="39.950000000000003" customHeight="1" x14ac:dyDescent="0.25">
      <c r="A81" s="49" t="s">
        <v>1741</v>
      </c>
      <c r="B81" s="49" t="s">
        <v>128</v>
      </c>
      <c r="C81" s="50"/>
      <c r="D81" s="32">
        <f t="shared" si="3"/>
        <v>0</v>
      </c>
      <c r="E81" s="42"/>
      <c r="F81" s="37">
        <f t="shared" si="43"/>
        <v>1</v>
      </c>
      <c r="G81" s="42"/>
      <c r="H81" s="45"/>
      <c r="I81" s="86">
        <f t="shared" si="44"/>
        <v>0</v>
      </c>
      <c r="J81" s="48"/>
      <c r="K81" s="87">
        <f t="shared" si="45"/>
        <v>0</v>
      </c>
      <c r="L81" s="42"/>
      <c r="M81" s="42"/>
      <c r="N81" s="45"/>
      <c r="O81" s="88">
        <f t="shared" si="46"/>
        <v>0</v>
      </c>
      <c r="P81" s="45"/>
      <c r="Q81" s="42"/>
      <c r="R81" s="42"/>
      <c r="S81" s="45"/>
      <c r="T81" s="45"/>
      <c r="U81" s="42"/>
      <c r="V81" s="88">
        <v>0</v>
      </c>
      <c r="W81" s="88"/>
    </row>
    <row r="82" spans="1:23" ht="39.950000000000003" customHeight="1" x14ac:dyDescent="0.25">
      <c r="A82" s="49" t="s">
        <v>1742</v>
      </c>
      <c r="B82" s="49" t="s">
        <v>128</v>
      </c>
      <c r="C82" s="50"/>
      <c r="D82" s="32">
        <f t="shared" si="3"/>
        <v>0</v>
      </c>
      <c r="E82" s="42"/>
      <c r="F82" s="37">
        <f t="shared" si="43"/>
        <v>1</v>
      </c>
      <c r="G82" s="42"/>
      <c r="H82" s="45"/>
      <c r="I82" s="86">
        <f t="shared" si="44"/>
        <v>0</v>
      </c>
      <c r="J82" s="48"/>
      <c r="K82" s="87">
        <f t="shared" si="45"/>
        <v>0</v>
      </c>
      <c r="L82" s="42"/>
      <c r="M82" s="42"/>
      <c r="N82" s="45"/>
      <c r="O82" s="88">
        <f t="shared" si="46"/>
        <v>0</v>
      </c>
      <c r="P82" s="45"/>
      <c r="Q82" s="42"/>
      <c r="R82" s="42"/>
      <c r="S82" s="45"/>
      <c r="T82" s="45"/>
      <c r="U82" s="42"/>
      <c r="V82" s="88">
        <v>0</v>
      </c>
      <c r="W82" s="88"/>
    </row>
    <row r="83" spans="1:23" ht="39.950000000000003" customHeight="1" x14ac:dyDescent="0.25">
      <c r="A83" s="49" t="s">
        <v>1743</v>
      </c>
      <c r="B83" s="49" t="s">
        <v>56</v>
      </c>
      <c r="C83" s="50"/>
      <c r="D83" s="32">
        <f t="shared" si="3"/>
        <v>1</v>
      </c>
      <c r="E83" s="42"/>
      <c r="F83" s="37">
        <f t="shared" si="43"/>
        <v>1</v>
      </c>
      <c r="G83" s="42"/>
      <c r="H83" s="45"/>
      <c r="I83" s="86">
        <f t="shared" si="44"/>
        <v>0</v>
      </c>
      <c r="J83" s="48"/>
      <c r="K83" s="87">
        <f t="shared" si="45"/>
        <v>0</v>
      </c>
      <c r="L83" s="42"/>
      <c r="M83" s="42"/>
      <c r="N83" s="45"/>
      <c r="O83" s="88">
        <f t="shared" si="46"/>
        <v>0</v>
      </c>
      <c r="P83" s="45"/>
      <c r="Q83" s="42"/>
      <c r="R83" s="42"/>
      <c r="S83" s="45"/>
      <c r="T83" s="45"/>
      <c r="U83" s="42"/>
      <c r="V83" s="88">
        <v>0</v>
      </c>
      <c r="W83" s="88"/>
    </row>
    <row r="84" spans="1:23" ht="39.950000000000003" customHeight="1" x14ac:dyDescent="0.25">
      <c r="A84" s="49" t="s">
        <v>1744</v>
      </c>
      <c r="B84" s="49" t="s">
        <v>128</v>
      </c>
      <c r="C84" s="50"/>
      <c r="D84" s="32">
        <f t="shared" si="3"/>
        <v>0</v>
      </c>
      <c r="E84" s="42"/>
      <c r="F84" s="37">
        <f t="shared" si="43"/>
        <v>1</v>
      </c>
      <c r="G84" s="42"/>
      <c r="H84" s="45"/>
      <c r="I84" s="86">
        <f t="shared" si="44"/>
        <v>0</v>
      </c>
      <c r="J84" s="48"/>
      <c r="K84" s="87">
        <f t="shared" si="45"/>
        <v>0</v>
      </c>
      <c r="L84" s="42"/>
      <c r="M84" s="42"/>
      <c r="N84" s="45"/>
      <c r="O84" s="88">
        <f t="shared" si="46"/>
        <v>0</v>
      </c>
      <c r="P84" s="45"/>
      <c r="Q84" s="42"/>
      <c r="R84" s="42"/>
      <c r="S84" s="45"/>
      <c r="T84" s="45"/>
      <c r="U84" s="42"/>
      <c r="V84" s="88">
        <v>0</v>
      </c>
      <c r="W84" s="88"/>
    </row>
    <row r="85" spans="1:23" ht="39.950000000000003" customHeight="1" x14ac:dyDescent="0.25">
      <c r="A85" s="49" t="s">
        <v>1745</v>
      </c>
      <c r="B85" s="49" t="s">
        <v>128</v>
      </c>
      <c r="C85" s="50"/>
      <c r="D85" s="32">
        <f t="shared" si="3"/>
        <v>0</v>
      </c>
      <c r="E85" s="42"/>
      <c r="F85" s="37">
        <f t="shared" si="43"/>
        <v>1</v>
      </c>
      <c r="G85" s="42"/>
      <c r="H85" s="45"/>
      <c r="I85" s="86">
        <f t="shared" si="44"/>
        <v>0</v>
      </c>
      <c r="J85" s="48"/>
      <c r="K85" s="87">
        <f t="shared" si="45"/>
        <v>0</v>
      </c>
      <c r="L85" s="42"/>
      <c r="M85" s="42"/>
      <c r="N85" s="45"/>
      <c r="O85" s="88">
        <f t="shared" si="46"/>
        <v>0</v>
      </c>
      <c r="P85" s="45"/>
      <c r="Q85" s="42"/>
      <c r="R85" s="42"/>
      <c r="S85" s="45"/>
      <c r="T85" s="45"/>
      <c r="U85" s="42"/>
      <c r="V85" s="88">
        <v>0</v>
      </c>
      <c r="W85" s="88"/>
    </row>
    <row r="86" spans="1:23" ht="39.950000000000003" customHeight="1" x14ac:dyDescent="0.25">
      <c r="A86" s="49" t="s">
        <v>1746</v>
      </c>
      <c r="B86" s="49" t="s">
        <v>56</v>
      </c>
      <c r="C86" s="50"/>
      <c r="D86" s="32">
        <f t="shared" ref="D86:D92" si="47">IF(B86="I",$F$2,IF(B86="G/2",$F$2/2,IF(B86="G/5",$F$2/5,IF(B86="G/10",$F$2/10,1))))</f>
        <v>1</v>
      </c>
      <c r="E86" s="42"/>
      <c r="F86" s="37">
        <f t="shared" si="43"/>
        <v>1</v>
      </c>
      <c r="G86" s="42"/>
      <c r="H86" s="45"/>
      <c r="I86" s="86">
        <f t="shared" si="44"/>
        <v>0</v>
      </c>
      <c r="J86" s="48"/>
      <c r="K86" s="87">
        <f t="shared" ref="K86:K92" si="48">IF(J86&lt;&gt;0,IF(J86&lt;2017,1,0),0)</f>
        <v>0</v>
      </c>
      <c r="L86" s="42"/>
      <c r="M86" s="42"/>
      <c r="N86" s="45"/>
      <c r="O86" s="88">
        <f t="shared" ref="O86:O92" si="49">IF(N86&lt;&gt;0,IF(N86+H86&gt;3*D86,0,IF(N86+H86&gt;D86*2.5,25,IF(N86+H86&gt;D86*2,50,IF(N86+H86&gt;D86*1.5,75,100)))),0)</f>
        <v>0</v>
      </c>
      <c r="P86" s="45"/>
      <c r="Q86" s="42"/>
      <c r="R86" s="42"/>
      <c r="S86" s="45"/>
      <c r="T86" s="45"/>
      <c r="U86" s="42"/>
      <c r="V86" s="88">
        <v>0</v>
      </c>
      <c r="W86" s="88"/>
    </row>
    <row r="87" spans="1:23" ht="39.950000000000003" customHeight="1" x14ac:dyDescent="0.25">
      <c r="A87" s="49" t="s">
        <v>1747</v>
      </c>
      <c r="B87" s="49" t="s">
        <v>56</v>
      </c>
      <c r="C87" s="50"/>
      <c r="D87" s="32">
        <f t="shared" si="47"/>
        <v>1</v>
      </c>
      <c r="E87" s="42"/>
      <c r="F87" s="37">
        <f t="shared" si="43"/>
        <v>1</v>
      </c>
      <c r="G87" s="42"/>
      <c r="H87" s="45"/>
      <c r="I87" s="86">
        <f t="shared" si="44"/>
        <v>0</v>
      </c>
      <c r="J87" s="48"/>
      <c r="K87" s="87">
        <f t="shared" si="48"/>
        <v>0</v>
      </c>
      <c r="L87" s="42"/>
      <c r="M87" s="42"/>
      <c r="N87" s="45"/>
      <c r="O87" s="88">
        <f t="shared" si="49"/>
        <v>0</v>
      </c>
      <c r="P87" s="45"/>
      <c r="Q87" s="42"/>
      <c r="R87" s="42"/>
      <c r="S87" s="45"/>
      <c r="T87" s="45"/>
      <c r="U87" s="42"/>
      <c r="V87" s="88">
        <v>0</v>
      </c>
      <c r="W87" s="88"/>
    </row>
    <row r="88" spans="1:23" ht="39.950000000000003" customHeight="1" x14ac:dyDescent="0.25">
      <c r="A88" s="49" t="s">
        <v>1748</v>
      </c>
      <c r="B88" s="49" t="s">
        <v>128</v>
      </c>
      <c r="C88" s="50"/>
      <c r="D88" s="32">
        <f t="shared" si="47"/>
        <v>0</v>
      </c>
      <c r="E88" s="42"/>
      <c r="F88" s="37">
        <f t="shared" si="43"/>
        <v>1</v>
      </c>
      <c r="G88" s="42"/>
      <c r="H88" s="45"/>
      <c r="I88" s="86">
        <f t="shared" si="44"/>
        <v>0</v>
      </c>
      <c r="J88" s="48"/>
      <c r="K88" s="87">
        <f t="shared" si="48"/>
        <v>0</v>
      </c>
      <c r="L88" s="42"/>
      <c r="M88" s="42"/>
      <c r="N88" s="45"/>
      <c r="O88" s="88">
        <f t="shared" si="49"/>
        <v>0</v>
      </c>
      <c r="P88" s="45"/>
      <c r="Q88" s="42"/>
      <c r="R88" s="42"/>
      <c r="S88" s="45"/>
      <c r="T88" s="45"/>
      <c r="U88" s="42"/>
      <c r="V88" s="88">
        <v>0</v>
      </c>
      <c r="W88" s="88"/>
    </row>
    <row r="89" spans="1:23" ht="39.950000000000003" customHeight="1" x14ac:dyDescent="0.25">
      <c r="A89" s="49" t="s">
        <v>1749</v>
      </c>
      <c r="B89" s="49" t="s">
        <v>128</v>
      </c>
      <c r="C89" s="50"/>
      <c r="D89" s="32">
        <f t="shared" si="47"/>
        <v>0</v>
      </c>
      <c r="E89" s="42"/>
      <c r="F89" s="37">
        <f t="shared" si="43"/>
        <v>1</v>
      </c>
      <c r="G89" s="42"/>
      <c r="H89" s="45"/>
      <c r="I89" s="86">
        <f t="shared" si="44"/>
        <v>0</v>
      </c>
      <c r="J89" s="48"/>
      <c r="K89" s="87">
        <f t="shared" si="48"/>
        <v>0</v>
      </c>
      <c r="L89" s="42"/>
      <c r="M89" s="42"/>
      <c r="N89" s="45"/>
      <c r="O89" s="88">
        <f t="shared" si="49"/>
        <v>0</v>
      </c>
      <c r="P89" s="45"/>
      <c r="Q89" s="42"/>
      <c r="R89" s="42"/>
      <c r="S89" s="45"/>
      <c r="T89" s="45"/>
      <c r="U89" s="42"/>
      <c r="V89" s="88">
        <v>0</v>
      </c>
      <c r="W89" s="88"/>
    </row>
    <row r="90" spans="1:23" ht="39.950000000000003" customHeight="1" x14ac:dyDescent="0.25">
      <c r="A90" s="49" t="s">
        <v>1750</v>
      </c>
      <c r="B90" s="49" t="s">
        <v>128</v>
      </c>
      <c r="C90" s="50"/>
      <c r="D90" s="32">
        <f t="shared" si="47"/>
        <v>0</v>
      </c>
      <c r="E90" s="42"/>
      <c r="F90" s="37">
        <f t="shared" si="43"/>
        <v>1</v>
      </c>
      <c r="G90" s="42"/>
      <c r="H90" s="45"/>
      <c r="I90" s="86">
        <f t="shared" si="44"/>
        <v>0</v>
      </c>
      <c r="J90" s="48"/>
      <c r="K90" s="87">
        <f t="shared" si="48"/>
        <v>0</v>
      </c>
      <c r="L90" s="42"/>
      <c r="M90" s="42"/>
      <c r="N90" s="45"/>
      <c r="O90" s="88">
        <f t="shared" si="49"/>
        <v>0</v>
      </c>
      <c r="P90" s="45"/>
      <c r="Q90" s="42"/>
      <c r="R90" s="42"/>
      <c r="S90" s="45"/>
      <c r="T90" s="45"/>
      <c r="U90" s="42"/>
      <c r="V90" s="88">
        <v>0</v>
      </c>
      <c r="W90" s="88"/>
    </row>
    <row r="91" spans="1:23" ht="39.950000000000003" customHeight="1" x14ac:dyDescent="0.25">
      <c r="A91" s="49" t="s">
        <v>1751</v>
      </c>
      <c r="B91" s="49" t="s">
        <v>128</v>
      </c>
      <c r="C91" s="50"/>
      <c r="D91" s="32">
        <f t="shared" si="47"/>
        <v>0</v>
      </c>
      <c r="E91" s="42"/>
      <c r="F91" s="37">
        <f t="shared" si="43"/>
        <v>1</v>
      </c>
      <c r="G91" s="42"/>
      <c r="H91" s="45"/>
      <c r="I91" s="86">
        <f t="shared" si="44"/>
        <v>0</v>
      </c>
      <c r="J91" s="48"/>
      <c r="K91" s="87">
        <f t="shared" si="48"/>
        <v>0</v>
      </c>
      <c r="L91" s="42"/>
      <c r="M91" s="42"/>
      <c r="N91" s="45"/>
      <c r="O91" s="88">
        <f t="shared" si="49"/>
        <v>0</v>
      </c>
      <c r="P91" s="45"/>
      <c r="Q91" s="42"/>
      <c r="R91" s="42"/>
      <c r="S91" s="45"/>
      <c r="T91" s="45"/>
      <c r="U91" s="42"/>
      <c r="V91" s="88">
        <v>0</v>
      </c>
      <c r="W91" s="88"/>
    </row>
    <row r="92" spans="1:23" ht="39.950000000000003" customHeight="1" x14ac:dyDescent="0.25">
      <c r="A92" s="49" t="s">
        <v>1752</v>
      </c>
      <c r="B92" s="49" t="s">
        <v>56</v>
      </c>
      <c r="C92" s="50"/>
      <c r="D92" s="32">
        <f t="shared" si="47"/>
        <v>1</v>
      </c>
      <c r="E92" s="42"/>
      <c r="F92" s="37">
        <f t="shared" si="43"/>
        <v>1</v>
      </c>
      <c r="G92" s="42"/>
      <c r="H92" s="45"/>
      <c r="I92" s="86">
        <f t="shared" si="44"/>
        <v>0</v>
      </c>
      <c r="J92" s="48"/>
      <c r="K92" s="87">
        <f t="shared" si="48"/>
        <v>0</v>
      </c>
      <c r="L92" s="42"/>
      <c r="M92" s="42"/>
      <c r="N92" s="45"/>
      <c r="O92" s="88">
        <f t="shared" si="49"/>
        <v>0</v>
      </c>
      <c r="P92" s="45"/>
      <c r="Q92" s="42"/>
      <c r="R92" s="42"/>
      <c r="S92" s="45"/>
      <c r="T92" s="45"/>
      <c r="U92" s="42"/>
      <c r="V92" s="88">
        <v>0</v>
      </c>
      <c r="W92" s="88"/>
    </row>
    <row r="93" spans="1:23" ht="39.950000000000003" customHeight="1" x14ac:dyDescent="0.25">
      <c r="A93" s="49" t="s">
        <v>1753</v>
      </c>
      <c r="B93" s="49" t="s">
        <v>56</v>
      </c>
      <c r="C93" s="50"/>
      <c r="D93" s="32">
        <f t="shared" ref="D93:D99" si="50">IF(B93="I",$F$2,IF(B93="G/2",$F$2/2,IF(B93="G/5",$F$2/5,IF(B93="G/10",$F$2/10,1))))</f>
        <v>1</v>
      </c>
      <c r="E93" s="42"/>
      <c r="F93" s="37">
        <f t="shared" si="43"/>
        <v>1</v>
      </c>
      <c r="G93" s="42"/>
      <c r="H93" s="45"/>
      <c r="I93" s="86">
        <f t="shared" si="44"/>
        <v>0</v>
      </c>
      <c r="J93" s="48"/>
      <c r="K93" s="87">
        <f t="shared" ref="K93:K99" si="51">IF(J93&lt;&gt;0,IF(J93&lt;2017,1,0),0)</f>
        <v>0</v>
      </c>
      <c r="L93" s="42"/>
      <c r="M93" s="42"/>
      <c r="N93" s="45"/>
      <c r="O93" s="88">
        <f t="shared" ref="O93:O99" si="52">IF(N93&lt;&gt;0,IF(N93+H93&gt;3*D93,0,IF(N93+H93&gt;D93*2.5,25,IF(N93+H93&gt;D93*2,50,IF(N93+H93&gt;D93*1.5,75,100)))),0)</f>
        <v>0</v>
      </c>
      <c r="P93" s="45"/>
      <c r="Q93" s="42"/>
      <c r="R93" s="42"/>
      <c r="S93" s="45"/>
      <c r="T93" s="45"/>
      <c r="U93" s="42"/>
      <c r="V93" s="88">
        <v>0</v>
      </c>
      <c r="W93" s="88"/>
    </row>
    <row r="94" spans="1:23" ht="39.950000000000003" customHeight="1" x14ac:dyDescent="0.25">
      <c r="A94" s="49" t="s">
        <v>1754</v>
      </c>
      <c r="B94" s="49" t="s">
        <v>56</v>
      </c>
      <c r="C94" s="50"/>
      <c r="D94" s="32">
        <f t="shared" si="50"/>
        <v>1</v>
      </c>
      <c r="E94" s="42"/>
      <c r="F94" s="37">
        <f t="shared" si="43"/>
        <v>1</v>
      </c>
      <c r="G94" s="42"/>
      <c r="H94" s="45"/>
      <c r="I94" s="86">
        <f t="shared" si="44"/>
        <v>0</v>
      </c>
      <c r="J94" s="48"/>
      <c r="K94" s="87">
        <f t="shared" si="51"/>
        <v>0</v>
      </c>
      <c r="L94" s="42"/>
      <c r="M94" s="42"/>
      <c r="N94" s="45"/>
      <c r="O94" s="88">
        <f t="shared" si="52"/>
        <v>0</v>
      </c>
      <c r="P94" s="45"/>
      <c r="Q94" s="42"/>
      <c r="R94" s="42"/>
      <c r="S94" s="45"/>
      <c r="T94" s="45"/>
      <c r="U94" s="42"/>
      <c r="V94" s="88">
        <v>0</v>
      </c>
      <c r="W94" s="88"/>
    </row>
    <row r="95" spans="1:23" ht="39.950000000000003" customHeight="1" x14ac:dyDescent="0.25">
      <c r="A95" s="49" t="s">
        <v>1755</v>
      </c>
      <c r="B95" s="49" t="s">
        <v>56</v>
      </c>
      <c r="C95" s="50"/>
      <c r="D95" s="32">
        <f t="shared" si="50"/>
        <v>1</v>
      </c>
      <c r="E95" s="42"/>
      <c r="F95" s="37">
        <f t="shared" si="43"/>
        <v>1</v>
      </c>
      <c r="G95" s="42"/>
      <c r="H95" s="45"/>
      <c r="I95" s="86">
        <f t="shared" si="44"/>
        <v>0</v>
      </c>
      <c r="J95" s="48"/>
      <c r="K95" s="87">
        <f t="shared" si="51"/>
        <v>0</v>
      </c>
      <c r="L95" s="42"/>
      <c r="M95" s="42"/>
      <c r="N95" s="45"/>
      <c r="O95" s="88">
        <f t="shared" si="52"/>
        <v>0</v>
      </c>
      <c r="P95" s="45"/>
      <c r="Q95" s="42"/>
      <c r="R95" s="42"/>
      <c r="S95" s="45"/>
      <c r="T95" s="45"/>
      <c r="U95" s="42"/>
      <c r="V95" s="88">
        <v>0</v>
      </c>
      <c r="W95" s="88"/>
    </row>
    <row r="96" spans="1:23" ht="39.950000000000003" customHeight="1" x14ac:dyDescent="0.25">
      <c r="A96" s="49" t="s">
        <v>1756</v>
      </c>
      <c r="B96" s="49" t="s">
        <v>128</v>
      </c>
      <c r="C96" s="50"/>
      <c r="D96" s="32">
        <f t="shared" si="50"/>
        <v>0</v>
      </c>
      <c r="E96" s="42"/>
      <c r="F96" s="37">
        <f t="shared" si="43"/>
        <v>1</v>
      </c>
      <c r="G96" s="42"/>
      <c r="H96" s="45"/>
      <c r="I96" s="86">
        <f t="shared" si="44"/>
        <v>0</v>
      </c>
      <c r="J96" s="48"/>
      <c r="K96" s="87">
        <f t="shared" si="51"/>
        <v>0</v>
      </c>
      <c r="L96" s="42"/>
      <c r="M96" s="42"/>
      <c r="N96" s="45"/>
      <c r="O96" s="88">
        <f t="shared" si="52"/>
        <v>0</v>
      </c>
      <c r="P96" s="45"/>
      <c r="Q96" s="42"/>
      <c r="R96" s="42"/>
      <c r="S96" s="45"/>
      <c r="T96" s="45"/>
      <c r="U96" s="42"/>
      <c r="V96" s="88">
        <v>0</v>
      </c>
      <c r="W96" s="88"/>
    </row>
    <row r="97" spans="1:23" ht="39.950000000000003" customHeight="1" x14ac:dyDescent="0.25">
      <c r="A97" s="49" t="s">
        <v>1757</v>
      </c>
      <c r="B97" s="49" t="s">
        <v>56</v>
      </c>
      <c r="C97" s="50" t="s">
        <v>1758</v>
      </c>
      <c r="D97" s="32">
        <f t="shared" si="50"/>
        <v>1</v>
      </c>
      <c r="E97" s="42"/>
      <c r="F97" s="37">
        <f t="shared" si="43"/>
        <v>1</v>
      </c>
      <c r="G97" s="42"/>
      <c r="H97" s="45"/>
      <c r="I97" s="86">
        <f t="shared" si="44"/>
        <v>0</v>
      </c>
      <c r="J97" s="48"/>
      <c r="K97" s="87">
        <f t="shared" si="51"/>
        <v>0</v>
      </c>
      <c r="L97" s="42"/>
      <c r="M97" s="42"/>
      <c r="N97" s="45"/>
      <c r="O97" s="88">
        <f t="shared" si="52"/>
        <v>0</v>
      </c>
      <c r="P97" s="45"/>
      <c r="Q97" s="42"/>
      <c r="R97" s="42"/>
      <c r="S97" s="45"/>
      <c r="T97" s="45"/>
      <c r="U97" s="42"/>
      <c r="V97" s="88">
        <v>0</v>
      </c>
      <c r="W97" s="88"/>
    </row>
    <row r="98" spans="1:23" ht="39.950000000000003" customHeight="1" x14ac:dyDescent="0.25">
      <c r="A98" s="49" t="s">
        <v>1759</v>
      </c>
      <c r="B98" s="49" t="s">
        <v>80</v>
      </c>
      <c r="C98" s="50" t="s">
        <v>1760</v>
      </c>
      <c r="D98" s="32">
        <f t="shared" si="50"/>
        <v>0</v>
      </c>
      <c r="E98" s="42"/>
      <c r="F98" s="37">
        <f t="shared" si="43"/>
        <v>1</v>
      </c>
      <c r="G98" s="42"/>
      <c r="H98" s="45"/>
      <c r="I98" s="86">
        <f t="shared" si="44"/>
        <v>0</v>
      </c>
      <c r="J98" s="48"/>
      <c r="K98" s="87">
        <f t="shared" si="51"/>
        <v>0</v>
      </c>
      <c r="L98" s="42"/>
      <c r="M98" s="42"/>
      <c r="N98" s="45"/>
      <c r="O98" s="88">
        <f t="shared" si="52"/>
        <v>0</v>
      </c>
      <c r="P98" s="45"/>
      <c r="Q98" s="42"/>
      <c r="R98" s="42"/>
      <c r="S98" s="45"/>
      <c r="T98" s="45"/>
      <c r="U98" s="42"/>
      <c r="V98" s="88">
        <v>0</v>
      </c>
      <c r="W98" s="88"/>
    </row>
    <row r="99" spans="1:23" ht="39.950000000000003" customHeight="1" x14ac:dyDescent="0.25">
      <c r="A99" s="49" t="s">
        <v>1761</v>
      </c>
      <c r="B99" s="49" t="s">
        <v>80</v>
      </c>
      <c r="C99" s="50"/>
      <c r="D99" s="32">
        <f t="shared" si="50"/>
        <v>0</v>
      </c>
      <c r="E99" s="42"/>
      <c r="F99" s="37">
        <f t="shared" si="43"/>
        <v>1</v>
      </c>
      <c r="G99" s="42"/>
      <c r="H99" s="45"/>
      <c r="I99" s="86">
        <f t="shared" si="44"/>
        <v>0</v>
      </c>
      <c r="J99" s="48"/>
      <c r="K99" s="87">
        <f t="shared" si="51"/>
        <v>0</v>
      </c>
      <c r="L99" s="42"/>
      <c r="M99" s="42"/>
      <c r="N99" s="45"/>
      <c r="O99" s="88">
        <f t="shared" si="52"/>
        <v>0</v>
      </c>
      <c r="P99" s="45"/>
      <c r="Q99" s="42"/>
      <c r="R99" s="42"/>
      <c r="S99" s="45"/>
      <c r="T99" s="45"/>
      <c r="U99" s="42"/>
      <c r="V99" s="88">
        <v>0</v>
      </c>
      <c r="W99" s="88"/>
    </row>
    <row r="100" spans="1:23" ht="39.950000000000003" customHeight="1" x14ac:dyDescent="0.25">
      <c r="A100" s="49" t="s">
        <v>1762</v>
      </c>
      <c r="B100" s="49" t="s">
        <v>56</v>
      </c>
      <c r="C100" s="50"/>
      <c r="D100" s="32">
        <f t="shared" si="3"/>
        <v>1</v>
      </c>
      <c r="E100" s="42"/>
      <c r="F100" s="37">
        <f t="shared" si="43"/>
        <v>1</v>
      </c>
      <c r="G100" s="42"/>
      <c r="H100" s="45"/>
      <c r="I100" s="86">
        <f t="shared" si="44"/>
        <v>0</v>
      </c>
      <c r="J100" s="48"/>
      <c r="K100" s="87">
        <f t="shared" si="45"/>
        <v>0</v>
      </c>
      <c r="L100" s="42"/>
      <c r="M100" s="42"/>
      <c r="N100" s="45"/>
      <c r="O100" s="88">
        <f t="shared" si="46"/>
        <v>0</v>
      </c>
      <c r="P100" s="45"/>
      <c r="Q100" s="42"/>
      <c r="R100" s="42"/>
      <c r="S100" s="45"/>
      <c r="T100" s="45"/>
      <c r="U100" s="42"/>
      <c r="V100" s="88">
        <v>0</v>
      </c>
      <c r="W100" s="88"/>
    </row>
    <row r="101" spans="1:23" ht="39.950000000000003" customHeight="1" x14ac:dyDescent="0.25">
      <c r="A101" s="49" t="s">
        <v>1763</v>
      </c>
      <c r="B101" s="49" t="s">
        <v>56</v>
      </c>
      <c r="C101" s="50"/>
      <c r="D101" s="32">
        <f t="shared" si="3"/>
        <v>1</v>
      </c>
      <c r="E101" s="42"/>
      <c r="F101" s="37">
        <f t="shared" si="43"/>
        <v>1</v>
      </c>
      <c r="G101" s="42"/>
      <c r="H101" s="45"/>
      <c r="I101" s="86">
        <f t="shared" si="44"/>
        <v>0</v>
      </c>
      <c r="J101" s="48"/>
      <c r="K101" s="87">
        <f t="shared" si="45"/>
        <v>0</v>
      </c>
      <c r="L101" s="42"/>
      <c r="M101" s="42"/>
      <c r="N101" s="45"/>
      <c r="O101" s="88">
        <f t="shared" si="46"/>
        <v>0</v>
      </c>
      <c r="P101" s="45"/>
      <c r="Q101" s="42"/>
      <c r="R101" s="42"/>
      <c r="S101" s="45"/>
      <c r="T101" s="45"/>
      <c r="U101" s="42"/>
      <c r="V101" s="88">
        <v>0</v>
      </c>
      <c r="W101" s="88"/>
    </row>
    <row r="102" spans="1:23" ht="39.950000000000003" customHeight="1" x14ac:dyDescent="0.25">
      <c r="A102" s="49" t="s">
        <v>1764</v>
      </c>
      <c r="B102" s="49" t="s">
        <v>56</v>
      </c>
      <c r="C102" s="50"/>
      <c r="D102" s="32">
        <f t="shared" si="3"/>
        <v>1</v>
      </c>
      <c r="E102" s="42"/>
      <c r="F102" s="37">
        <f t="shared" si="43"/>
        <v>1</v>
      </c>
      <c r="G102" s="42"/>
      <c r="H102" s="45"/>
      <c r="I102" s="86">
        <f t="shared" si="44"/>
        <v>0</v>
      </c>
      <c r="J102" s="48"/>
      <c r="K102" s="87">
        <f t="shared" si="45"/>
        <v>0</v>
      </c>
      <c r="L102" s="42"/>
      <c r="M102" s="42"/>
      <c r="N102" s="45"/>
      <c r="O102" s="88">
        <f t="shared" si="46"/>
        <v>0</v>
      </c>
      <c r="P102" s="45"/>
      <c r="Q102" s="42"/>
      <c r="R102" s="42"/>
      <c r="S102" s="45"/>
      <c r="T102" s="45"/>
      <c r="U102" s="42"/>
      <c r="V102" s="88">
        <v>0</v>
      </c>
      <c r="W102" s="88"/>
    </row>
    <row r="103" spans="1:23" ht="39.950000000000003" customHeight="1" x14ac:dyDescent="0.25">
      <c r="A103" s="49" t="s">
        <v>1765</v>
      </c>
      <c r="B103" s="49" t="s">
        <v>128</v>
      </c>
      <c r="C103" s="50"/>
      <c r="D103" s="32">
        <f t="shared" si="3"/>
        <v>0</v>
      </c>
      <c r="E103" s="42"/>
      <c r="F103" s="37">
        <f t="shared" si="43"/>
        <v>1</v>
      </c>
      <c r="G103" s="42"/>
      <c r="H103" s="45"/>
      <c r="I103" s="86">
        <f t="shared" si="44"/>
        <v>0</v>
      </c>
      <c r="J103" s="48"/>
      <c r="K103" s="87">
        <f t="shared" si="45"/>
        <v>0</v>
      </c>
      <c r="L103" s="42"/>
      <c r="M103" s="42"/>
      <c r="N103" s="45"/>
      <c r="O103" s="88">
        <f t="shared" si="46"/>
        <v>0</v>
      </c>
      <c r="P103" s="45"/>
      <c r="Q103" s="42"/>
      <c r="R103" s="42"/>
      <c r="S103" s="45"/>
      <c r="T103" s="45"/>
      <c r="U103" s="42"/>
      <c r="V103" s="88">
        <v>0</v>
      </c>
      <c r="W103" s="88"/>
    </row>
    <row r="104" spans="1:23" ht="39.950000000000003" customHeight="1" x14ac:dyDescent="0.25">
      <c r="A104" s="49" t="s">
        <v>1766</v>
      </c>
      <c r="B104" s="49" t="s">
        <v>128</v>
      </c>
      <c r="C104" s="50"/>
      <c r="D104" s="32">
        <f t="shared" si="3"/>
        <v>0</v>
      </c>
      <c r="E104" s="42"/>
      <c r="F104" s="37">
        <f t="shared" si="43"/>
        <v>1</v>
      </c>
      <c r="G104" s="42"/>
      <c r="H104" s="45"/>
      <c r="I104" s="86">
        <f t="shared" si="44"/>
        <v>0</v>
      </c>
      <c r="J104" s="48"/>
      <c r="K104" s="87">
        <f t="shared" si="45"/>
        <v>0</v>
      </c>
      <c r="L104" s="42"/>
      <c r="M104" s="42"/>
      <c r="N104" s="45"/>
      <c r="O104" s="88">
        <f t="shared" si="46"/>
        <v>0</v>
      </c>
      <c r="P104" s="45"/>
      <c r="Q104" s="42"/>
      <c r="R104" s="42"/>
      <c r="S104" s="45"/>
      <c r="T104" s="45"/>
      <c r="U104" s="42"/>
      <c r="V104" s="88">
        <v>0</v>
      </c>
      <c r="W104" s="88"/>
    </row>
    <row r="105" spans="1:23" ht="39.950000000000003" customHeight="1" x14ac:dyDescent="0.25">
      <c r="A105" s="49" t="s">
        <v>1767</v>
      </c>
      <c r="B105" s="49" t="s">
        <v>56</v>
      </c>
      <c r="C105" s="50" t="s">
        <v>1768</v>
      </c>
      <c r="D105" s="32">
        <f t="shared" si="3"/>
        <v>1</v>
      </c>
      <c r="E105" s="42"/>
      <c r="F105" s="37">
        <f t="shared" si="43"/>
        <v>1</v>
      </c>
      <c r="G105" s="42"/>
      <c r="H105" s="45"/>
      <c r="I105" s="86">
        <f t="shared" si="44"/>
        <v>0</v>
      </c>
      <c r="J105" s="48"/>
      <c r="K105" s="87">
        <f t="shared" si="45"/>
        <v>0</v>
      </c>
      <c r="L105" s="42"/>
      <c r="M105" s="42"/>
      <c r="N105" s="45"/>
      <c r="O105" s="88">
        <f t="shared" si="46"/>
        <v>0</v>
      </c>
      <c r="P105" s="45"/>
      <c r="Q105" s="42"/>
      <c r="R105" s="42"/>
      <c r="S105" s="45"/>
      <c r="T105" s="45"/>
      <c r="U105" s="42"/>
      <c r="V105" s="88">
        <v>0</v>
      </c>
      <c r="W105" s="88"/>
    </row>
    <row r="106" spans="1:23" ht="39.950000000000003" customHeight="1" x14ac:dyDescent="0.25">
      <c r="A106" s="23" t="s">
        <v>64</v>
      </c>
      <c r="B106" s="23" t="s">
        <v>53</v>
      </c>
      <c r="C106" s="23" t="s">
        <v>54</v>
      </c>
      <c r="D106" s="36">
        <v>15</v>
      </c>
      <c r="E106" s="41"/>
      <c r="F106" s="28">
        <f>(AVERAGE(F107:F107)*$D$106)</f>
        <v>15</v>
      </c>
      <c r="G106" s="41"/>
      <c r="H106" s="44"/>
      <c r="I106" s="28">
        <f>(AVERAGE(I107:I107)*$D$106)</f>
        <v>0</v>
      </c>
      <c r="J106" s="47"/>
      <c r="K106" s="28">
        <f>(AVERAGE(K107:K107)*$D$106)</f>
        <v>0</v>
      </c>
      <c r="L106" s="41"/>
      <c r="M106" s="41"/>
      <c r="N106" s="44"/>
      <c r="O106" s="28">
        <f>AVERAGE(O107:O107)</f>
        <v>0</v>
      </c>
      <c r="P106" s="44"/>
      <c r="Q106" s="41"/>
      <c r="R106" s="41"/>
      <c r="S106" s="44"/>
      <c r="T106" s="44"/>
      <c r="U106" s="41"/>
      <c r="V106" s="28">
        <f>AVERAGE(V107:V107)</f>
        <v>0</v>
      </c>
      <c r="W106" s="28"/>
    </row>
    <row r="107" spans="1:23" ht="39.950000000000003" customHeight="1" x14ac:dyDescent="0.25">
      <c r="A107" s="49" t="s">
        <v>1769</v>
      </c>
      <c r="B107" s="49" t="s">
        <v>56</v>
      </c>
      <c r="C107" s="50"/>
      <c r="D107" s="32">
        <f t="shared" si="3"/>
        <v>1</v>
      </c>
      <c r="E107" s="42"/>
      <c r="F107" s="37">
        <f>IF(H107&lt;&gt;0,0,1)</f>
        <v>1</v>
      </c>
      <c r="G107" s="42"/>
      <c r="H107" s="45"/>
      <c r="I107" s="86">
        <f>IF(H107&lt;&gt;0,IF(H107&lt;D107,1,0),0)</f>
        <v>0</v>
      </c>
      <c r="J107" s="48"/>
      <c r="K107" s="87">
        <f t="shared" ref="K107" si="53">IF(J107&lt;&gt;0,IF(J107&lt;2017,1,0),0)</f>
        <v>0</v>
      </c>
      <c r="L107" s="42"/>
      <c r="M107" s="42"/>
      <c r="N107" s="45"/>
      <c r="O107" s="88">
        <f t="shared" ref="O107" si="54">IF(N107&lt;&gt;0,IF(N107+H107&gt;3*D107,0,IF(N107+H107&gt;D107*2.5,25,IF(N107+H107&gt;D107*2,50,IF(N107+H107&gt;D107*1.5,75,100)))),0)</f>
        <v>0</v>
      </c>
      <c r="P107" s="45"/>
      <c r="Q107" s="42"/>
      <c r="R107" s="42"/>
      <c r="S107" s="45"/>
      <c r="T107" s="45"/>
      <c r="U107" s="42"/>
      <c r="V107" s="88">
        <v>0</v>
      </c>
      <c r="W107" s="88"/>
    </row>
    <row r="108" spans="1:23" x14ac:dyDescent="0.25">
      <c r="E108" s="93"/>
      <c r="G108" s="93"/>
      <c r="H108" s="94"/>
      <c r="J108" s="95"/>
      <c r="L108" s="93"/>
      <c r="M108" s="93"/>
      <c r="N108" s="94"/>
      <c r="P108" s="94"/>
      <c r="Q108" s="93"/>
      <c r="R108" s="93"/>
      <c r="S108" s="94"/>
      <c r="T108" s="94"/>
      <c r="U108" s="93"/>
    </row>
  </sheetData>
  <sheetProtection algorithmName="SHA-512" hashValue="dfmtba4PEmNgcyf6bJ1RkWgtgsKNHOAVVtAJ3gM8wUgMNOjsDxnt6MRGUrPSroV49J6fJ/6Qeq3e+JmG3iALeQ==" saltValue="wvt0p8HNCfDrixAaGlFCT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268F43-9A8D-44D7-8795-9A2230AB8109}">
          <x14:formula1>
            <xm:f>lista!$A$2:$A$6</xm:f>
          </x14:formula1>
          <xm:sqref>V41:V76 V26:V39 V107 V11:V24 V78:V105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DF6-F1A0-45A7-9285-24BFD7DA2064}">
  <dimension ref="A1:W70"/>
  <sheetViews>
    <sheetView showGridLines="0" zoomScaleNormal="100" zoomScaleSheetLayoutView="100" workbookViewId="0">
      <pane ySplit="8" topLeftCell="A9" activePane="bottomLeft" state="frozen"/>
      <selection pane="bottomLeft" activeCell="E11" sqref="E11:E69"/>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1770</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100.00000000000001</v>
      </c>
      <c r="H6" s="75"/>
      <c r="I6" s="21">
        <f>AVERAGE(I9)</f>
        <v>0</v>
      </c>
      <c r="J6" s="76"/>
      <c r="K6" s="21">
        <f>AVERAGE(K9)</f>
        <v>0</v>
      </c>
      <c r="N6" s="75"/>
      <c r="O6" s="21">
        <f>AVERAGE(O9)</f>
        <v>0</v>
      </c>
      <c r="P6" s="77">
        <f>SUM(P9:P69)</f>
        <v>0</v>
      </c>
      <c r="S6" s="75"/>
      <c r="T6" s="78">
        <f>SUM(T9:T69)</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43" t="s">
        <v>1770</v>
      </c>
      <c r="B9" s="144"/>
      <c r="C9" s="145"/>
      <c r="D9" s="39">
        <f>+D10+D24+D41+D65</f>
        <v>100.00000000000001</v>
      </c>
      <c r="E9" s="40"/>
      <c r="F9" s="27">
        <f>+F10+F24+F41+F65</f>
        <v>100.00000000000001</v>
      </c>
      <c r="G9" s="40"/>
      <c r="H9" s="43"/>
      <c r="I9" s="27">
        <f>+I10+I24+I41+I65</f>
        <v>0</v>
      </c>
      <c r="J9" s="46"/>
      <c r="K9" s="27">
        <f>+K10+K24+K41+K65</f>
        <v>0</v>
      </c>
      <c r="L9" s="40"/>
      <c r="M9" s="40"/>
      <c r="N9" s="43"/>
      <c r="O9" s="27">
        <f>AVERAGE(O10,O24,O41,O65)</f>
        <v>0</v>
      </c>
      <c r="P9" s="43"/>
      <c r="Q9" s="40"/>
      <c r="R9" s="40"/>
      <c r="S9" s="43"/>
      <c r="T9" s="43"/>
      <c r="U9" s="40"/>
      <c r="V9" s="27">
        <f>AVERAGE(V10,V24,V41,V65)</f>
        <v>0</v>
      </c>
      <c r="W9" s="27"/>
    </row>
    <row r="10" spans="1:23" ht="39.950000000000003" customHeight="1" x14ac:dyDescent="0.25">
      <c r="A10" s="23" t="s">
        <v>52</v>
      </c>
      <c r="B10" s="23" t="s">
        <v>53</v>
      </c>
      <c r="C10" s="23" t="s">
        <v>54</v>
      </c>
      <c r="D10" s="36">
        <f>4000/85</f>
        <v>47.058823529411768</v>
      </c>
      <c r="E10" s="41"/>
      <c r="F10" s="28">
        <f>(AVERAGE(F11:F23)*$D$10)</f>
        <v>47.058823529411768</v>
      </c>
      <c r="G10" s="41"/>
      <c r="H10" s="44"/>
      <c r="I10" s="28">
        <f>(AVERAGE(I11:I23)*$D$10)</f>
        <v>0</v>
      </c>
      <c r="J10" s="47"/>
      <c r="K10" s="28">
        <f>(AVERAGE(K11:K23)*$D$10)</f>
        <v>0</v>
      </c>
      <c r="L10" s="41"/>
      <c r="M10" s="41"/>
      <c r="N10" s="44"/>
      <c r="O10" s="28">
        <f>AVERAGE(O11:O23)</f>
        <v>0</v>
      </c>
      <c r="P10" s="44"/>
      <c r="Q10" s="41"/>
      <c r="R10" s="41"/>
      <c r="S10" s="44"/>
      <c r="T10" s="44"/>
      <c r="U10" s="41"/>
      <c r="V10" s="28">
        <f>AVERAGE(V11:V23)</f>
        <v>0</v>
      </c>
      <c r="W10" s="28"/>
    </row>
    <row r="11" spans="1:23" ht="39.950000000000003" customHeight="1" x14ac:dyDescent="0.25">
      <c r="A11" s="49" t="s">
        <v>1385</v>
      </c>
      <c r="B11" s="49" t="s">
        <v>56</v>
      </c>
      <c r="C11" s="49" t="s">
        <v>1771</v>
      </c>
      <c r="D11" s="32">
        <f>IF(B11="I",$F$2,IF(B11="G/2",$F$2/2,IF(B11="G/5",$F$2/5,IF(B11="G/10",$F$2/10,1))))</f>
        <v>1</v>
      </c>
      <c r="E11" s="42"/>
      <c r="F11" s="37">
        <f t="shared" ref="F11:F23" si="0">IF(H11&lt;&gt;0,0,1)</f>
        <v>1</v>
      </c>
      <c r="G11" s="42"/>
      <c r="H11" s="45"/>
      <c r="I11" s="86">
        <f t="shared" ref="I11:I23" si="1">IF(H11&lt;&gt;0,IF(H11&lt;D11,1,0),0)</f>
        <v>0</v>
      </c>
      <c r="J11" s="48"/>
      <c r="K11" s="87">
        <f t="shared" ref="K11:K23"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738</v>
      </c>
      <c r="B12" s="49" t="s">
        <v>56</v>
      </c>
      <c r="C12" s="49"/>
      <c r="D12" s="32">
        <f t="shared" ref="D12:D69" si="3">IF(B12="I",$F$2,IF(B12="G/2",$F$2/2,IF(B12="G/5",$F$2/5,IF(B12="G/10",$F$2/10,1))))</f>
        <v>1</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1772</v>
      </c>
      <c r="B13" s="49" t="s">
        <v>56</v>
      </c>
      <c r="C13" s="49" t="s">
        <v>1773</v>
      </c>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1774</v>
      </c>
      <c r="B14" s="49" t="s">
        <v>80</v>
      </c>
      <c r="C14" s="49" t="s">
        <v>1775</v>
      </c>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1776</v>
      </c>
      <c r="B15" s="49" t="s">
        <v>56</v>
      </c>
      <c r="C15" s="49" t="s">
        <v>1777</v>
      </c>
      <c r="D15" s="32">
        <f t="shared" ref="D15:D16" si="5">IF(B15="I",$F$2,IF(B15="G/2",$F$2/2,IF(B15="G/5",$F$2/5,IF(B15="G/10",$F$2/10,1))))</f>
        <v>1</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1778</v>
      </c>
      <c r="B16" s="49" t="s">
        <v>56</v>
      </c>
      <c r="C16" s="49"/>
      <c r="D16" s="32">
        <f t="shared" si="5"/>
        <v>1</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1779</v>
      </c>
      <c r="B17" s="49" t="s">
        <v>91</v>
      </c>
      <c r="C17" s="49"/>
      <c r="D17" s="32">
        <f>IF(B17="I",$F$2,IF(B17="G/2",$F$2/2,IF(B17="G/5",$F$2/5,IF(B17="G/10",$F$2/10,1))))</f>
        <v>0</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1780</v>
      </c>
      <c r="B18" s="49" t="s">
        <v>56</v>
      </c>
      <c r="C18" s="49" t="s">
        <v>1781</v>
      </c>
      <c r="D18" s="32">
        <f t="shared" si="3"/>
        <v>1</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1782</v>
      </c>
      <c r="B19" s="49" t="s">
        <v>56</v>
      </c>
      <c r="C19" s="49" t="s">
        <v>1783</v>
      </c>
      <c r="D19" s="32">
        <f>IF(B19="I",$F$2,IF(B19="G/2",$F$2/2,IF(B19="G/5",$F$2/5,IF(B19="G/10",$F$2/10,1))))</f>
        <v>1</v>
      </c>
      <c r="E19" s="42"/>
      <c r="F19" s="37">
        <f t="shared" si="0"/>
        <v>1</v>
      </c>
      <c r="G19" s="42"/>
      <c r="H19" s="45"/>
      <c r="I19" s="86">
        <f t="shared" si="1"/>
        <v>0</v>
      </c>
      <c r="J19" s="48"/>
      <c r="K19" s="87">
        <f t="shared" si="2"/>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1784</v>
      </c>
      <c r="B20" s="49" t="s">
        <v>56</v>
      </c>
      <c r="C20" s="49"/>
      <c r="D20" s="32">
        <f t="shared" si="3"/>
        <v>1</v>
      </c>
      <c r="E20" s="42"/>
      <c r="F20" s="37">
        <f t="shared" si="0"/>
        <v>1</v>
      </c>
      <c r="G20" s="42"/>
      <c r="H20" s="45"/>
      <c r="I20" s="86">
        <f t="shared" si="1"/>
        <v>0</v>
      </c>
      <c r="J20" s="48"/>
      <c r="K20" s="87">
        <f t="shared" si="2"/>
        <v>0</v>
      </c>
      <c r="L20" s="42"/>
      <c r="M20" s="42"/>
      <c r="N20" s="45"/>
      <c r="O20" s="88">
        <f t="shared" ref="O20:O21" si="7">IF(N20&lt;&gt;0,IF(N20+H20&gt;3*D20,0,IF(N20+H20&gt;D20*2.5,25,IF(N20+H20&gt;D20*2,50,IF(N20+H20&gt;D20*1.5,75,100)))),0)</f>
        <v>0</v>
      </c>
      <c r="P20" s="45"/>
      <c r="Q20" s="42"/>
      <c r="R20" s="42"/>
      <c r="S20" s="45"/>
      <c r="T20" s="45"/>
      <c r="U20" s="42"/>
      <c r="V20" s="88">
        <v>0</v>
      </c>
      <c r="W20" s="88"/>
    </row>
    <row r="21" spans="1:23" ht="39.950000000000003" customHeight="1" x14ac:dyDescent="0.25">
      <c r="A21" s="49" t="s">
        <v>1785</v>
      </c>
      <c r="B21" s="49" t="s">
        <v>91</v>
      </c>
      <c r="C21" s="49"/>
      <c r="D21" s="32">
        <f t="shared" si="3"/>
        <v>0</v>
      </c>
      <c r="E21" s="42"/>
      <c r="F21" s="37">
        <f t="shared" si="0"/>
        <v>1</v>
      </c>
      <c r="G21" s="42"/>
      <c r="H21" s="45"/>
      <c r="I21" s="86">
        <f t="shared" si="1"/>
        <v>0</v>
      </c>
      <c r="J21" s="48"/>
      <c r="K21" s="87">
        <f t="shared" si="2"/>
        <v>0</v>
      </c>
      <c r="L21" s="42"/>
      <c r="M21" s="42"/>
      <c r="N21" s="45"/>
      <c r="O21" s="88">
        <f t="shared" si="7"/>
        <v>0</v>
      </c>
      <c r="P21" s="45"/>
      <c r="Q21" s="42"/>
      <c r="R21" s="42"/>
      <c r="S21" s="45"/>
      <c r="T21" s="45"/>
      <c r="U21" s="42"/>
      <c r="V21" s="88">
        <v>0</v>
      </c>
      <c r="W21" s="88"/>
    </row>
    <row r="22" spans="1:23" ht="39.950000000000003" customHeight="1" x14ac:dyDescent="0.25">
      <c r="A22" s="49" t="s">
        <v>761</v>
      </c>
      <c r="B22" s="49" t="s">
        <v>80</v>
      </c>
      <c r="C22" s="49"/>
      <c r="D22" s="32">
        <f>IF(B22="I",$F$2,IF(B22="G/2",$F$2/2,IF(B22="G/5",$F$2/5,IF(B22="G/10",$F$2/10,1))))</f>
        <v>0</v>
      </c>
      <c r="E22" s="42"/>
      <c r="F22" s="37">
        <f t="shared" si="0"/>
        <v>1</v>
      </c>
      <c r="G22" s="42"/>
      <c r="H22" s="45"/>
      <c r="I22" s="86">
        <f t="shared" si="1"/>
        <v>0</v>
      </c>
      <c r="J22" s="48"/>
      <c r="K22" s="87">
        <f t="shared" si="2"/>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1786</v>
      </c>
      <c r="B23" s="49" t="s">
        <v>91</v>
      </c>
      <c r="C23" s="49" t="s">
        <v>1787</v>
      </c>
      <c r="D23" s="32">
        <f t="shared" si="3"/>
        <v>0</v>
      </c>
      <c r="E23" s="42"/>
      <c r="F23" s="37">
        <f t="shared" si="0"/>
        <v>1</v>
      </c>
      <c r="G23" s="42"/>
      <c r="H23" s="45"/>
      <c r="I23" s="86">
        <f t="shared" si="1"/>
        <v>0</v>
      </c>
      <c r="J23" s="48"/>
      <c r="K23" s="87">
        <f t="shared" si="2"/>
        <v>0</v>
      </c>
      <c r="L23" s="42"/>
      <c r="M23" s="42"/>
      <c r="N23" s="45"/>
      <c r="O23" s="88">
        <f t="shared" ref="O23" si="8">IF(N23&lt;&gt;0,IF(N23+H23&gt;3*D23,0,IF(N23+H23&gt;D23*2.5,25,IF(N23+H23&gt;D23*2,50,IF(N23+H23&gt;D23*1.5,75,100)))),0)</f>
        <v>0</v>
      </c>
      <c r="P23" s="45"/>
      <c r="Q23" s="42"/>
      <c r="R23" s="42"/>
      <c r="S23" s="45"/>
      <c r="T23" s="45"/>
      <c r="U23" s="42"/>
      <c r="V23" s="88">
        <v>0</v>
      </c>
      <c r="W23" s="88"/>
    </row>
    <row r="24" spans="1:23" ht="39.950000000000003" customHeight="1" x14ac:dyDescent="0.25">
      <c r="A24" s="23" t="s">
        <v>72</v>
      </c>
      <c r="B24" s="23" t="s">
        <v>53</v>
      </c>
      <c r="C24" s="23" t="s">
        <v>54</v>
      </c>
      <c r="D24" s="36">
        <f>1500/85</f>
        <v>17.647058823529413</v>
      </c>
      <c r="E24" s="41"/>
      <c r="F24" s="28">
        <f>(AVERAGE(F25:F40)*$D$24)</f>
        <v>17.647058823529413</v>
      </c>
      <c r="G24" s="41"/>
      <c r="H24" s="44"/>
      <c r="I24" s="28">
        <f>(AVERAGE(I25:I40)*$D$24)</f>
        <v>0</v>
      </c>
      <c r="J24" s="47"/>
      <c r="K24" s="28">
        <f>(AVERAGE(K25:K40)*$D$24)</f>
        <v>0</v>
      </c>
      <c r="L24" s="41"/>
      <c r="M24" s="41"/>
      <c r="N24" s="44"/>
      <c r="O24" s="28">
        <f>AVERAGE(O25:O40)</f>
        <v>0</v>
      </c>
      <c r="P24" s="44"/>
      <c r="Q24" s="41"/>
      <c r="R24" s="41"/>
      <c r="S24" s="44"/>
      <c r="T24" s="44"/>
      <c r="U24" s="41"/>
      <c r="V24" s="28">
        <f>AVERAGE(V25:V40)</f>
        <v>0</v>
      </c>
      <c r="W24" s="28"/>
    </row>
    <row r="25" spans="1:23" ht="39.950000000000003" customHeight="1" x14ac:dyDescent="0.25">
      <c r="A25" s="49" t="s">
        <v>976</v>
      </c>
      <c r="B25" s="49" t="s">
        <v>58</v>
      </c>
      <c r="C25" s="49"/>
      <c r="D25" s="32">
        <f t="shared" si="3"/>
        <v>0</v>
      </c>
      <c r="E25" s="42"/>
      <c r="F25" s="37">
        <f t="shared" ref="F25:F40" si="9">IF(H25&lt;&gt;0,0,1)</f>
        <v>1</v>
      </c>
      <c r="G25" s="42"/>
      <c r="H25" s="45"/>
      <c r="I25" s="86">
        <f t="shared" ref="I25:I40" si="10">IF(H25&lt;&gt;0,IF(H25&lt;D25,1,0),0)</f>
        <v>0</v>
      </c>
      <c r="J25" s="48"/>
      <c r="K25" s="87">
        <f t="shared" ref="K25:K40" si="11">IF(J25&lt;&gt;0,IF(J25&lt;2017,1,0),0)</f>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1788</v>
      </c>
      <c r="B26" s="49" t="s">
        <v>80</v>
      </c>
      <c r="C26" s="49"/>
      <c r="D26" s="32">
        <f t="shared" si="3"/>
        <v>0</v>
      </c>
      <c r="E26" s="42"/>
      <c r="F26" s="37">
        <f t="shared" si="9"/>
        <v>1</v>
      </c>
      <c r="G26" s="42"/>
      <c r="H26" s="45"/>
      <c r="I26" s="86">
        <f t="shared" si="10"/>
        <v>0</v>
      </c>
      <c r="J26" s="48"/>
      <c r="K26" s="87">
        <f t="shared" si="11"/>
        <v>0</v>
      </c>
      <c r="L26" s="42"/>
      <c r="M26" s="42"/>
      <c r="N26" s="45"/>
      <c r="O26" s="88">
        <f t="shared" ref="O26:O27" si="12">IF(N26&lt;&gt;0,IF(N26+H26&gt;3*D26,0,IF(N26+H26&gt;D26*2.5,25,IF(N26+H26&gt;D26*2,50,IF(N26+H26&gt;D26*1.5,75,100)))),0)</f>
        <v>0</v>
      </c>
      <c r="P26" s="45"/>
      <c r="Q26" s="42"/>
      <c r="R26" s="42"/>
      <c r="S26" s="45"/>
      <c r="T26" s="45"/>
      <c r="U26" s="42"/>
      <c r="V26" s="88">
        <v>0</v>
      </c>
      <c r="W26" s="88"/>
    </row>
    <row r="27" spans="1:23" ht="39.950000000000003" customHeight="1" x14ac:dyDescent="0.25">
      <c r="A27" s="49" t="s">
        <v>154</v>
      </c>
      <c r="B27" s="49" t="s">
        <v>58</v>
      </c>
      <c r="C27" s="49"/>
      <c r="D27" s="32">
        <f t="shared" si="3"/>
        <v>0</v>
      </c>
      <c r="E27" s="42"/>
      <c r="F27" s="37">
        <f t="shared" si="9"/>
        <v>1</v>
      </c>
      <c r="G27" s="42"/>
      <c r="H27" s="45"/>
      <c r="I27" s="86">
        <f t="shared" si="10"/>
        <v>0</v>
      </c>
      <c r="J27" s="48"/>
      <c r="K27" s="87">
        <f t="shared" si="11"/>
        <v>0</v>
      </c>
      <c r="L27" s="42"/>
      <c r="M27" s="42"/>
      <c r="N27" s="45"/>
      <c r="O27" s="88">
        <f t="shared" si="12"/>
        <v>0</v>
      </c>
      <c r="P27" s="45"/>
      <c r="Q27" s="42"/>
      <c r="R27" s="42"/>
      <c r="S27" s="45"/>
      <c r="T27" s="45"/>
      <c r="U27" s="42"/>
      <c r="V27" s="88">
        <v>0</v>
      </c>
      <c r="W27" s="88"/>
    </row>
    <row r="28" spans="1:23" ht="39.950000000000003" customHeight="1" x14ac:dyDescent="0.25">
      <c r="A28" s="49" t="s">
        <v>1789</v>
      </c>
      <c r="B28" s="49" t="s">
        <v>56</v>
      </c>
      <c r="C28" s="49" t="s">
        <v>1790</v>
      </c>
      <c r="D28" s="32">
        <f t="shared" si="3"/>
        <v>1</v>
      </c>
      <c r="E28" s="42"/>
      <c r="F28" s="37">
        <f t="shared" si="9"/>
        <v>1</v>
      </c>
      <c r="G28" s="42"/>
      <c r="H28" s="45"/>
      <c r="I28" s="86">
        <f t="shared" si="10"/>
        <v>0</v>
      </c>
      <c r="J28" s="48"/>
      <c r="K28" s="87">
        <f t="shared" si="11"/>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1684</v>
      </c>
      <c r="B29" s="49" t="s">
        <v>80</v>
      </c>
      <c r="C29" s="49"/>
      <c r="D29" s="32">
        <f t="shared" si="3"/>
        <v>0</v>
      </c>
      <c r="E29" s="42"/>
      <c r="F29" s="37">
        <f t="shared" si="9"/>
        <v>1</v>
      </c>
      <c r="G29" s="42"/>
      <c r="H29" s="45"/>
      <c r="I29" s="86">
        <f t="shared" si="10"/>
        <v>0</v>
      </c>
      <c r="J29" s="48"/>
      <c r="K29" s="87">
        <f t="shared" si="11"/>
        <v>0</v>
      </c>
      <c r="L29" s="42"/>
      <c r="M29" s="42"/>
      <c r="N29" s="45"/>
      <c r="O29" s="88">
        <f t="shared" ref="O29:O30" si="13">IF(N29&lt;&gt;0,IF(N29+H29&gt;3*D29,0,IF(N29+H29&gt;D29*2.5,25,IF(N29+H29&gt;D29*2,50,IF(N29+H29&gt;D29*1.5,75,100)))),0)</f>
        <v>0</v>
      </c>
      <c r="P29" s="45"/>
      <c r="Q29" s="42"/>
      <c r="R29" s="42"/>
      <c r="S29" s="45"/>
      <c r="T29" s="45"/>
      <c r="U29" s="42"/>
      <c r="V29" s="88">
        <v>0</v>
      </c>
      <c r="W29" s="88"/>
    </row>
    <row r="30" spans="1:23" ht="39.950000000000003" customHeight="1" x14ac:dyDescent="0.25">
      <c r="A30" s="49" t="s">
        <v>1791</v>
      </c>
      <c r="B30" s="49" t="s">
        <v>58</v>
      </c>
      <c r="C30" s="49"/>
      <c r="D30" s="32">
        <f t="shared" si="3"/>
        <v>0</v>
      </c>
      <c r="E30" s="42"/>
      <c r="F30" s="37">
        <f t="shared" si="9"/>
        <v>1</v>
      </c>
      <c r="G30" s="42"/>
      <c r="H30" s="45"/>
      <c r="I30" s="86">
        <f t="shared" si="10"/>
        <v>0</v>
      </c>
      <c r="J30" s="48"/>
      <c r="K30" s="87">
        <f t="shared" si="11"/>
        <v>0</v>
      </c>
      <c r="L30" s="42"/>
      <c r="M30" s="42"/>
      <c r="N30" s="45"/>
      <c r="O30" s="88">
        <f t="shared" si="13"/>
        <v>0</v>
      </c>
      <c r="P30" s="45"/>
      <c r="Q30" s="42"/>
      <c r="R30" s="42"/>
      <c r="S30" s="45"/>
      <c r="T30" s="45"/>
      <c r="U30" s="42"/>
      <c r="V30" s="88">
        <v>0</v>
      </c>
      <c r="W30" s="88"/>
    </row>
    <row r="31" spans="1:23" ht="39.950000000000003" customHeight="1" x14ac:dyDescent="0.25">
      <c r="A31" s="49" t="s">
        <v>1792</v>
      </c>
      <c r="B31" s="49" t="s">
        <v>80</v>
      </c>
      <c r="C31" s="49"/>
      <c r="D31" s="32">
        <f t="shared" si="3"/>
        <v>0</v>
      </c>
      <c r="E31" s="42"/>
      <c r="F31" s="37">
        <f t="shared" si="9"/>
        <v>1</v>
      </c>
      <c r="G31" s="42"/>
      <c r="H31" s="45"/>
      <c r="I31" s="86">
        <f t="shared" si="10"/>
        <v>0</v>
      </c>
      <c r="J31" s="48"/>
      <c r="K31" s="87">
        <f t="shared" si="11"/>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1036</v>
      </c>
      <c r="B32" s="49" t="s">
        <v>80</v>
      </c>
      <c r="C32" s="49" t="s">
        <v>1793</v>
      </c>
      <c r="D32" s="32">
        <f t="shared" si="3"/>
        <v>0</v>
      </c>
      <c r="E32" s="42"/>
      <c r="F32" s="37">
        <f t="shared" si="9"/>
        <v>1</v>
      </c>
      <c r="G32" s="42"/>
      <c r="H32" s="45"/>
      <c r="I32" s="86">
        <f t="shared" si="10"/>
        <v>0</v>
      </c>
      <c r="J32" s="48"/>
      <c r="K32" s="87">
        <f t="shared" si="11"/>
        <v>0</v>
      </c>
      <c r="L32" s="42"/>
      <c r="M32" s="42"/>
      <c r="N32" s="45"/>
      <c r="O32" s="88">
        <f t="shared" ref="O32:O33" si="14">IF(N32&lt;&gt;0,IF(N32+H32&gt;3*D32,0,IF(N32+H32&gt;D32*2.5,25,IF(N32+H32&gt;D32*2,50,IF(N32+H32&gt;D32*1.5,75,100)))),0)</f>
        <v>0</v>
      </c>
      <c r="P32" s="45"/>
      <c r="Q32" s="42"/>
      <c r="R32" s="42"/>
      <c r="S32" s="45"/>
      <c r="T32" s="45"/>
      <c r="U32" s="42"/>
      <c r="V32" s="88">
        <v>0</v>
      </c>
      <c r="W32" s="88"/>
    </row>
    <row r="33" spans="1:23" ht="39.950000000000003" customHeight="1" x14ac:dyDescent="0.25">
      <c r="A33" s="49" t="s">
        <v>328</v>
      </c>
      <c r="B33" s="49" t="s">
        <v>58</v>
      </c>
      <c r="C33" s="49" t="s">
        <v>1794</v>
      </c>
      <c r="D33" s="32">
        <f t="shared" si="3"/>
        <v>0</v>
      </c>
      <c r="E33" s="42"/>
      <c r="F33" s="37">
        <f t="shared" si="9"/>
        <v>1</v>
      </c>
      <c r="G33" s="42"/>
      <c r="H33" s="45"/>
      <c r="I33" s="86">
        <f t="shared" si="10"/>
        <v>0</v>
      </c>
      <c r="J33" s="48"/>
      <c r="K33" s="87">
        <f t="shared" si="11"/>
        <v>0</v>
      </c>
      <c r="L33" s="42"/>
      <c r="M33" s="42"/>
      <c r="N33" s="45"/>
      <c r="O33" s="88">
        <f t="shared" si="14"/>
        <v>0</v>
      </c>
      <c r="P33" s="45"/>
      <c r="Q33" s="42"/>
      <c r="R33" s="42"/>
      <c r="S33" s="45"/>
      <c r="T33" s="45"/>
      <c r="U33" s="42"/>
      <c r="V33" s="88">
        <v>0</v>
      </c>
      <c r="W33" s="88"/>
    </row>
    <row r="34" spans="1:23" ht="39.950000000000003" customHeight="1" x14ac:dyDescent="0.25">
      <c r="A34" s="49" t="s">
        <v>1108</v>
      </c>
      <c r="B34" s="49" t="s">
        <v>58</v>
      </c>
      <c r="C34" s="49" t="s">
        <v>872</v>
      </c>
      <c r="D34" s="32">
        <f t="shared" si="3"/>
        <v>0</v>
      </c>
      <c r="E34" s="42"/>
      <c r="F34" s="37">
        <f t="shared" si="9"/>
        <v>1</v>
      </c>
      <c r="G34" s="42"/>
      <c r="H34" s="45"/>
      <c r="I34" s="86">
        <f t="shared" si="10"/>
        <v>0</v>
      </c>
      <c r="J34" s="48"/>
      <c r="K34" s="87">
        <f t="shared" si="11"/>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1795</v>
      </c>
      <c r="B35" s="49" t="s">
        <v>80</v>
      </c>
      <c r="C35" s="49"/>
      <c r="D35" s="32">
        <f t="shared" si="3"/>
        <v>0</v>
      </c>
      <c r="E35" s="42"/>
      <c r="F35" s="37">
        <f t="shared" si="9"/>
        <v>1</v>
      </c>
      <c r="G35" s="42"/>
      <c r="H35" s="45"/>
      <c r="I35" s="86">
        <f t="shared" si="10"/>
        <v>0</v>
      </c>
      <c r="J35" s="48"/>
      <c r="K35" s="87">
        <f t="shared" si="11"/>
        <v>0</v>
      </c>
      <c r="L35" s="42"/>
      <c r="M35" s="42"/>
      <c r="N35" s="45"/>
      <c r="O35" s="88">
        <f t="shared" ref="O35:O38" si="15">IF(N35&lt;&gt;0,IF(N35+H35&gt;3*D35,0,IF(N35+H35&gt;D35*2.5,25,IF(N35+H35&gt;D35*2,50,IF(N35+H35&gt;D35*1.5,75,100)))),0)</f>
        <v>0</v>
      </c>
      <c r="P35" s="45"/>
      <c r="Q35" s="42"/>
      <c r="R35" s="42"/>
      <c r="S35" s="45"/>
      <c r="T35" s="45"/>
      <c r="U35" s="42"/>
      <c r="V35" s="88">
        <v>0</v>
      </c>
      <c r="W35" s="88"/>
    </row>
    <row r="36" spans="1:23" ht="39.950000000000003" customHeight="1" x14ac:dyDescent="0.25">
      <c r="A36" s="49" t="s">
        <v>1796</v>
      </c>
      <c r="B36" s="49" t="s">
        <v>80</v>
      </c>
      <c r="C36" s="49" t="s">
        <v>1797</v>
      </c>
      <c r="D36" s="32">
        <f t="shared" ref="D36:D37" si="16">IF(B36="I",$F$2,IF(B36="G/2",$F$2/2,IF(B36="G/5",$F$2/5,IF(B36="G/10",$F$2/10,1))))</f>
        <v>0</v>
      </c>
      <c r="E36" s="42"/>
      <c r="F36" s="37">
        <f t="shared" ref="F36:F37" si="17">IF(H36&lt;&gt;0,0,1)</f>
        <v>1</v>
      </c>
      <c r="G36" s="42"/>
      <c r="H36" s="45"/>
      <c r="I36" s="86">
        <f t="shared" ref="I36:I37" si="18">IF(H36&lt;&gt;0,IF(H36&lt;D36,1,0),0)</f>
        <v>0</v>
      </c>
      <c r="J36" s="48"/>
      <c r="K36" s="87">
        <f t="shared" si="11"/>
        <v>0</v>
      </c>
      <c r="L36" s="42"/>
      <c r="M36" s="42"/>
      <c r="N36" s="45"/>
      <c r="O36" s="88">
        <f t="shared" ref="O36" si="19">IF(N36&lt;&gt;0,IF(N36+H36&gt;3*D36,0,IF(N36+H36&gt;D36*2.5,25,IF(N36+H36&gt;D36*2,50,IF(N36+H36&gt;D36*1.5,75,100)))),0)</f>
        <v>0</v>
      </c>
      <c r="P36" s="45"/>
      <c r="Q36" s="42"/>
      <c r="R36" s="42"/>
      <c r="S36" s="45"/>
      <c r="T36" s="45"/>
      <c r="U36" s="42"/>
      <c r="V36" s="88">
        <v>0</v>
      </c>
      <c r="W36" s="88"/>
    </row>
    <row r="37" spans="1:23" ht="39.950000000000003" customHeight="1" x14ac:dyDescent="0.25">
      <c r="A37" s="49" t="s">
        <v>133</v>
      </c>
      <c r="B37" s="49" t="s">
        <v>80</v>
      </c>
      <c r="C37" s="49"/>
      <c r="D37" s="32">
        <f t="shared" si="16"/>
        <v>0</v>
      </c>
      <c r="E37" s="42"/>
      <c r="F37" s="37">
        <f t="shared" si="17"/>
        <v>1</v>
      </c>
      <c r="G37" s="42"/>
      <c r="H37" s="45"/>
      <c r="I37" s="86">
        <f t="shared" si="18"/>
        <v>0</v>
      </c>
      <c r="J37" s="48"/>
      <c r="K37" s="87">
        <f t="shared" si="11"/>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1798</v>
      </c>
      <c r="B38" s="49" t="s">
        <v>56</v>
      </c>
      <c r="C38" s="49"/>
      <c r="D38" s="32">
        <f t="shared" si="3"/>
        <v>1</v>
      </c>
      <c r="E38" s="42"/>
      <c r="F38" s="37">
        <f t="shared" si="9"/>
        <v>1</v>
      </c>
      <c r="G38" s="42"/>
      <c r="H38" s="45"/>
      <c r="I38" s="86">
        <f t="shared" si="10"/>
        <v>0</v>
      </c>
      <c r="J38" s="48"/>
      <c r="K38" s="87">
        <f t="shared" si="11"/>
        <v>0</v>
      </c>
      <c r="L38" s="42"/>
      <c r="M38" s="42"/>
      <c r="N38" s="45"/>
      <c r="O38" s="88">
        <f t="shared" si="15"/>
        <v>0</v>
      </c>
      <c r="P38" s="45"/>
      <c r="Q38" s="42"/>
      <c r="R38" s="42"/>
      <c r="S38" s="45"/>
      <c r="T38" s="45"/>
      <c r="U38" s="42"/>
      <c r="V38" s="88">
        <v>0</v>
      </c>
      <c r="W38" s="88"/>
    </row>
    <row r="39" spans="1:23" ht="39.950000000000003" customHeight="1" x14ac:dyDescent="0.25">
      <c r="A39" s="49" t="s">
        <v>1799</v>
      </c>
      <c r="B39" s="49" t="s">
        <v>58</v>
      </c>
      <c r="C39" s="49"/>
      <c r="D39" s="32">
        <f t="shared" si="3"/>
        <v>0</v>
      </c>
      <c r="E39" s="42"/>
      <c r="F39" s="37">
        <f t="shared" si="9"/>
        <v>1</v>
      </c>
      <c r="G39" s="42"/>
      <c r="H39" s="45"/>
      <c r="I39" s="86">
        <f t="shared" si="10"/>
        <v>0</v>
      </c>
      <c r="J39" s="48"/>
      <c r="K39" s="87">
        <f t="shared" si="11"/>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1800</v>
      </c>
      <c r="B40" s="49" t="s">
        <v>80</v>
      </c>
      <c r="C40" s="49" t="s">
        <v>1801</v>
      </c>
      <c r="D40" s="32">
        <f t="shared" si="3"/>
        <v>0</v>
      </c>
      <c r="E40" s="42"/>
      <c r="F40" s="37">
        <f t="shared" si="9"/>
        <v>1</v>
      </c>
      <c r="G40" s="42"/>
      <c r="H40" s="45"/>
      <c r="I40" s="86">
        <f t="shared" si="10"/>
        <v>0</v>
      </c>
      <c r="J40" s="48"/>
      <c r="K40" s="87">
        <f t="shared" si="11"/>
        <v>0</v>
      </c>
      <c r="L40" s="42"/>
      <c r="M40" s="42"/>
      <c r="N40" s="45"/>
      <c r="O40" s="88">
        <f t="shared" ref="O40" si="20">IF(N40&lt;&gt;0,IF(N40+H40&gt;3*D40,0,IF(N40+H40&gt;D40*2.5,25,IF(N40+H40&gt;D40*2,50,IF(N40+H40&gt;D40*1.5,75,100)))),0)</f>
        <v>0</v>
      </c>
      <c r="P40" s="45"/>
      <c r="Q40" s="42"/>
      <c r="R40" s="42"/>
      <c r="S40" s="45"/>
      <c r="T40" s="45"/>
      <c r="U40" s="42"/>
      <c r="V40" s="88">
        <v>0</v>
      </c>
      <c r="W40" s="88"/>
    </row>
    <row r="41" spans="1:23" ht="39.950000000000003" customHeight="1" x14ac:dyDescent="0.25">
      <c r="A41" s="23" t="s">
        <v>430</v>
      </c>
      <c r="B41" s="23" t="s">
        <v>53</v>
      </c>
      <c r="C41" s="23" t="s">
        <v>54</v>
      </c>
      <c r="D41" s="36">
        <f>1000/85</f>
        <v>11.764705882352942</v>
      </c>
      <c r="E41" s="41"/>
      <c r="F41" s="28">
        <f>(AVERAGE(F42:F64)*$D$41)</f>
        <v>11.764705882352942</v>
      </c>
      <c r="G41" s="41"/>
      <c r="H41" s="44"/>
      <c r="I41" s="28">
        <f>(AVERAGE(I42:I64)*$D$41)</f>
        <v>0</v>
      </c>
      <c r="J41" s="47"/>
      <c r="K41" s="28">
        <f>(AVERAGE(K42:K64)*$D$41)</f>
        <v>0</v>
      </c>
      <c r="L41" s="41"/>
      <c r="M41" s="41"/>
      <c r="N41" s="44"/>
      <c r="O41" s="28">
        <f>AVERAGE(O42:O64)</f>
        <v>0</v>
      </c>
      <c r="P41" s="44"/>
      <c r="Q41" s="41"/>
      <c r="R41" s="41"/>
      <c r="S41" s="44"/>
      <c r="T41" s="44"/>
      <c r="U41" s="41"/>
      <c r="V41" s="28">
        <f>AVERAGE(V42:V64)</f>
        <v>0</v>
      </c>
      <c r="W41" s="28"/>
    </row>
    <row r="42" spans="1:23" ht="39.950000000000003" customHeight="1" x14ac:dyDescent="0.25">
      <c r="A42" s="49" t="s">
        <v>1802</v>
      </c>
      <c r="B42" s="49" t="s">
        <v>80</v>
      </c>
      <c r="C42" s="49"/>
      <c r="D42" s="32">
        <f t="shared" si="3"/>
        <v>0</v>
      </c>
      <c r="E42" s="42"/>
      <c r="F42" s="37">
        <f t="shared" ref="F42:F64" si="21">IF(H42&lt;&gt;0,0,1)</f>
        <v>1</v>
      </c>
      <c r="G42" s="42"/>
      <c r="H42" s="45"/>
      <c r="I42" s="86">
        <f t="shared" ref="I42:I64" si="22">IF(H42&lt;&gt;0,IF(H42&lt;D42,1,0),0)</f>
        <v>0</v>
      </c>
      <c r="J42" s="48"/>
      <c r="K42" s="87">
        <f t="shared" ref="K42:K64" si="23">IF(J42&lt;&gt;0,IF(J42&lt;2017,1,0),0)</f>
        <v>0</v>
      </c>
      <c r="L42" s="42"/>
      <c r="M42" s="42"/>
      <c r="N42" s="45"/>
      <c r="O42" s="88">
        <f t="shared" ref="O42" si="24">IF(N42&lt;&gt;0,IF(N42+H42&gt;3*D42,0,IF(N42+H42&gt;D42*2.5,25,IF(N42+H42&gt;D42*2,50,IF(N42+H42&gt;D42*1.5,75,100)))),0)</f>
        <v>0</v>
      </c>
      <c r="P42" s="45"/>
      <c r="Q42" s="42"/>
      <c r="R42" s="42"/>
      <c r="S42" s="45"/>
      <c r="T42" s="45"/>
      <c r="U42" s="42"/>
      <c r="V42" s="88">
        <v>0</v>
      </c>
      <c r="W42" s="88"/>
    </row>
    <row r="43" spans="1:23" ht="39.950000000000003" customHeight="1" x14ac:dyDescent="0.25">
      <c r="A43" s="49" t="s">
        <v>1699</v>
      </c>
      <c r="B43" s="49" t="s">
        <v>80</v>
      </c>
      <c r="C43" s="49" t="s">
        <v>1803</v>
      </c>
      <c r="D43" s="32">
        <f t="shared" si="3"/>
        <v>0</v>
      </c>
      <c r="E43" s="42"/>
      <c r="F43" s="37">
        <f t="shared" si="21"/>
        <v>1</v>
      </c>
      <c r="G43" s="42"/>
      <c r="H43" s="45"/>
      <c r="I43" s="86">
        <f t="shared" si="22"/>
        <v>0</v>
      </c>
      <c r="J43" s="48"/>
      <c r="K43" s="87">
        <f t="shared" si="23"/>
        <v>0</v>
      </c>
      <c r="L43" s="42"/>
      <c r="M43" s="42"/>
      <c r="N43" s="45"/>
      <c r="O43" s="88">
        <f t="shared" ref="O43" si="25">IF(N43&lt;&gt;0,IF(N43+H43&gt;3*D43,0,IF(N43+H43&gt;D43*2.5,25,IF(N43+H43&gt;D43*2,50,IF(N43+H43&gt;D43*1.5,75,100)))),0)</f>
        <v>0</v>
      </c>
      <c r="P43" s="45"/>
      <c r="Q43" s="42"/>
      <c r="R43" s="42"/>
      <c r="S43" s="45"/>
      <c r="T43" s="45"/>
      <c r="U43" s="42"/>
      <c r="V43" s="88">
        <v>0</v>
      </c>
      <c r="W43" s="88"/>
    </row>
    <row r="44" spans="1:23" ht="39.950000000000003" customHeight="1" x14ac:dyDescent="0.25">
      <c r="A44" s="49" t="s">
        <v>1804</v>
      </c>
      <c r="B44" s="49" t="s">
        <v>80</v>
      </c>
      <c r="C44" s="49" t="s">
        <v>1805</v>
      </c>
      <c r="D44" s="32">
        <f t="shared" si="3"/>
        <v>0</v>
      </c>
      <c r="E44" s="42"/>
      <c r="F44" s="37">
        <f t="shared" si="21"/>
        <v>1</v>
      </c>
      <c r="G44" s="42"/>
      <c r="H44" s="45"/>
      <c r="I44" s="86">
        <f t="shared" si="22"/>
        <v>0</v>
      </c>
      <c r="J44" s="48"/>
      <c r="K44" s="87">
        <f t="shared" si="23"/>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1806</v>
      </c>
      <c r="B45" s="49" t="s">
        <v>80</v>
      </c>
      <c r="C45" s="49"/>
      <c r="D45" s="32">
        <f t="shared" si="3"/>
        <v>0</v>
      </c>
      <c r="E45" s="42"/>
      <c r="F45" s="37">
        <f t="shared" si="21"/>
        <v>1</v>
      </c>
      <c r="G45" s="42"/>
      <c r="H45" s="45"/>
      <c r="I45" s="86">
        <f t="shared" si="22"/>
        <v>0</v>
      </c>
      <c r="J45" s="48"/>
      <c r="K45" s="87">
        <f t="shared" si="23"/>
        <v>0</v>
      </c>
      <c r="L45" s="42"/>
      <c r="M45" s="42"/>
      <c r="N45" s="45"/>
      <c r="O45" s="88">
        <f t="shared" ref="O45:O46" si="26">IF(N45&lt;&gt;0,IF(N45+H45&gt;3*D45,0,IF(N45+H45&gt;D45*2.5,25,IF(N45+H45&gt;D45*2,50,IF(N45+H45&gt;D45*1.5,75,100)))),0)</f>
        <v>0</v>
      </c>
      <c r="P45" s="45"/>
      <c r="Q45" s="42"/>
      <c r="R45" s="42"/>
      <c r="S45" s="45"/>
      <c r="T45" s="45"/>
      <c r="U45" s="42"/>
      <c r="V45" s="88">
        <v>0</v>
      </c>
      <c r="W45" s="88"/>
    </row>
    <row r="46" spans="1:23" ht="39.950000000000003" customHeight="1" x14ac:dyDescent="0.25">
      <c r="A46" s="49" t="s">
        <v>1807</v>
      </c>
      <c r="B46" s="49" t="s">
        <v>128</v>
      </c>
      <c r="C46" s="49"/>
      <c r="D46" s="32">
        <f t="shared" si="3"/>
        <v>0</v>
      </c>
      <c r="E46" s="42"/>
      <c r="F46" s="37">
        <f t="shared" si="21"/>
        <v>1</v>
      </c>
      <c r="G46" s="42"/>
      <c r="H46" s="45"/>
      <c r="I46" s="86">
        <f t="shared" si="22"/>
        <v>0</v>
      </c>
      <c r="J46" s="48"/>
      <c r="K46" s="87">
        <f t="shared" si="23"/>
        <v>0</v>
      </c>
      <c r="L46" s="42"/>
      <c r="M46" s="42"/>
      <c r="N46" s="45"/>
      <c r="O46" s="88">
        <f t="shared" si="26"/>
        <v>0</v>
      </c>
      <c r="P46" s="45"/>
      <c r="Q46" s="42"/>
      <c r="R46" s="42"/>
      <c r="S46" s="45"/>
      <c r="T46" s="45"/>
      <c r="U46" s="42"/>
      <c r="V46" s="88">
        <v>0</v>
      </c>
      <c r="W46" s="88"/>
    </row>
    <row r="47" spans="1:23" ht="39.950000000000003" customHeight="1" x14ac:dyDescent="0.25">
      <c r="A47" s="49" t="s">
        <v>989</v>
      </c>
      <c r="B47" s="49" t="s">
        <v>80</v>
      </c>
      <c r="C47" s="49" t="s">
        <v>1808</v>
      </c>
      <c r="D47" s="32">
        <f t="shared" si="3"/>
        <v>0</v>
      </c>
      <c r="E47" s="42"/>
      <c r="F47" s="37">
        <f t="shared" si="21"/>
        <v>1</v>
      </c>
      <c r="G47" s="42"/>
      <c r="H47" s="45"/>
      <c r="I47" s="86">
        <f t="shared" si="22"/>
        <v>0</v>
      </c>
      <c r="J47" s="48"/>
      <c r="K47" s="87">
        <f t="shared" si="23"/>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1809</v>
      </c>
      <c r="B48" s="49" t="s">
        <v>80</v>
      </c>
      <c r="C48" s="49" t="s">
        <v>1810</v>
      </c>
      <c r="D48" s="32">
        <f t="shared" si="3"/>
        <v>0</v>
      </c>
      <c r="E48" s="42"/>
      <c r="F48" s="37">
        <f t="shared" si="21"/>
        <v>1</v>
      </c>
      <c r="G48" s="42"/>
      <c r="H48" s="45"/>
      <c r="I48" s="86">
        <f t="shared" si="22"/>
        <v>0</v>
      </c>
      <c r="J48" s="48"/>
      <c r="K48" s="87">
        <f t="shared" si="23"/>
        <v>0</v>
      </c>
      <c r="L48" s="42"/>
      <c r="M48" s="42"/>
      <c r="N48" s="45"/>
      <c r="O48" s="88">
        <f>IF(N48&lt;&gt;0,IF(N48+H48&gt;3*D48,0,IF(N48+H48&gt;D48*2.5,25,IF(N48+H48&gt;D48*2,50,IF(N48+H48&gt;D48*1.5,75,100)))),0)</f>
        <v>0</v>
      </c>
      <c r="P48" s="45"/>
      <c r="Q48" s="42"/>
      <c r="R48" s="42"/>
      <c r="S48" s="45"/>
      <c r="T48" s="45"/>
      <c r="U48" s="42"/>
      <c r="V48" s="88">
        <v>0</v>
      </c>
      <c r="W48" s="88"/>
    </row>
    <row r="49" spans="1:23" ht="39.950000000000003" customHeight="1" x14ac:dyDescent="0.25">
      <c r="A49" s="49" t="s">
        <v>1811</v>
      </c>
      <c r="B49" s="49" t="s">
        <v>80</v>
      </c>
      <c r="C49" s="49" t="s">
        <v>1812</v>
      </c>
      <c r="D49" s="32">
        <f t="shared" si="3"/>
        <v>0</v>
      </c>
      <c r="E49" s="42"/>
      <c r="F49" s="37">
        <f t="shared" si="21"/>
        <v>1</v>
      </c>
      <c r="G49" s="42"/>
      <c r="H49" s="45"/>
      <c r="I49" s="86">
        <f t="shared" si="22"/>
        <v>0</v>
      </c>
      <c r="J49" s="48"/>
      <c r="K49" s="87">
        <f t="shared" si="23"/>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361</v>
      </c>
      <c r="B50" s="49" t="s">
        <v>58</v>
      </c>
      <c r="C50" s="49" t="s">
        <v>1813</v>
      </c>
      <c r="D50" s="32">
        <f t="shared" si="3"/>
        <v>0</v>
      </c>
      <c r="E50" s="42"/>
      <c r="F50" s="37">
        <f t="shared" si="21"/>
        <v>1</v>
      </c>
      <c r="G50" s="42"/>
      <c r="H50" s="45"/>
      <c r="I50" s="86">
        <f t="shared" si="22"/>
        <v>0</v>
      </c>
      <c r="J50" s="48"/>
      <c r="K50" s="87">
        <f t="shared" si="23"/>
        <v>0</v>
      </c>
      <c r="L50" s="42"/>
      <c r="M50" s="42"/>
      <c r="N50" s="45"/>
      <c r="O50" s="88">
        <f t="shared" ref="O50:O51" si="27">IF(N50&lt;&gt;0,IF(N50+H50&gt;3*D50,0,IF(N50+H50&gt;D50*2.5,25,IF(N50+H50&gt;D50*2,50,IF(N50+H50&gt;D50*1.5,75,100)))),0)</f>
        <v>0</v>
      </c>
      <c r="P50" s="45"/>
      <c r="Q50" s="42"/>
      <c r="R50" s="42"/>
      <c r="S50" s="45"/>
      <c r="T50" s="45"/>
      <c r="U50" s="42"/>
      <c r="V50" s="88">
        <v>0</v>
      </c>
      <c r="W50" s="88"/>
    </row>
    <row r="51" spans="1:23" ht="39.950000000000003" customHeight="1" x14ac:dyDescent="0.25">
      <c r="A51" s="49" t="s">
        <v>1814</v>
      </c>
      <c r="B51" s="49" t="s">
        <v>91</v>
      </c>
      <c r="C51" s="49"/>
      <c r="D51" s="32">
        <f t="shared" si="3"/>
        <v>0</v>
      </c>
      <c r="E51" s="42"/>
      <c r="F51" s="37">
        <f t="shared" si="21"/>
        <v>1</v>
      </c>
      <c r="G51" s="42"/>
      <c r="H51" s="45"/>
      <c r="I51" s="86">
        <f t="shared" si="22"/>
        <v>0</v>
      </c>
      <c r="J51" s="48"/>
      <c r="K51" s="87">
        <f t="shared" si="23"/>
        <v>0</v>
      </c>
      <c r="L51" s="42"/>
      <c r="M51" s="42"/>
      <c r="N51" s="45"/>
      <c r="O51" s="88">
        <f t="shared" si="27"/>
        <v>0</v>
      </c>
      <c r="P51" s="45"/>
      <c r="Q51" s="42"/>
      <c r="R51" s="42"/>
      <c r="S51" s="45"/>
      <c r="T51" s="45"/>
      <c r="U51" s="42"/>
      <c r="V51" s="88">
        <v>0</v>
      </c>
      <c r="W51" s="88"/>
    </row>
    <row r="52" spans="1:23" ht="39.950000000000003" customHeight="1" x14ac:dyDescent="0.25">
      <c r="A52" s="49" t="s">
        <v>1815</v>
      </c>
      <c r="B52" s="49" t="s">
        <v>80</v>
      </c>
      <c r="C52" s="49"/>
      <c r="D52" s="32">
        <f t="shared" si="3"/>
        <v>0</v>
      </c>
      <c r="E52" s="42"/>
      <c r="F52" s="37">
        <f t="shared" si="21"/>
        <v>1</v>
      </c>
      <c r="G52" s="42"/>
      <c r="H52" s="45"/>
      <c r="I52" s="86">
        <f t="shared" si="22"/>
        <v>0</v>
      </c>
      <c r="J52" s="48"/>
      <c r="K52" s="87">
        <f t="shared" si="23"/>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743</v>
      </c>
      <c r="B53" s="49" t="s">
        <v>80</v>
      </c>
      <c r="C53" s="49" t="s">
        <v>1816</v>
      </c>
      <c r="D53" s="32">
        <f t="shared" si="3"/>
        <v>0</v>
      </c>
      <c r="E53" s="42"/>
      <c r="F53" s="37">
        <f t="shared" si="21"/>
        <v>1</v>
      </c>
      <c r="G53" s="42"/>
      <c r="H53" s="45"/>
      <c r="I53" s="86">
        <f t="shared" si="22"/>
        <v>0</v>
      </c>
      <c r="J53" s="48"/>
      <c r="K53" s="87">
        <f t="shared" si="23"/>
        <v>0</v>
      </c>
      <c r="L53" s="42"/>
      <c r="M53" s="42"/>
      <c r="N53" s="45"/>
      <c r="O53" s="88">
        <f t="shared" ref="O53:O54" si="28">IF(N53&lt;&gt;0,IF(N53+H53&gt;3*D53,0,IF(N53+H53&gt;D53*2.5,25,IF(N53+H53&gt;D53*2,50,IF(N53+H53&gt;D53*1.5,75,100)))),0)</f>
        <v>0</v>
      </c>
      <c r="P53" s="45"/>
      <c r="Q53" s="42"/>
      <c r="R53" s="42"/>
      <c r="S53" s="45"/>
      <c r="T53" s="45"/>
      <c r="U53" s="42"/>
      <c r="V53" s="88">
        <v>0</v>
      </c>
      <c r="W53" s="88"/>
    </row>
    <row r="54" spans="1:23" ht="39.950000000000003" customHeight="1" x14ac:dyDescent="0.25">
      <c r="A54" s="49" t="s">
        <v>1817</v>
      </c>
      <c r="B54" s="49" t="s">
        <v>91</v>
      </c>
      <c r="C54" s="49" t="s">
        <v>872</v>
      </c>
      <c r="D54" s="32">
        <f t="shared" si="3"/>
        <v>0</v>
      </c>
      <c r="E54" s="42"/>
      <c r="F54" s="37">
        <f t="shared" si="21"/>
        <v>1</v>
      </c>
      <c r="G54" s="42"/>
      <c r="H54" s="45"/>
      <c r="I54" s="86">
        <f t="shared" si="22"/>
        <v>0</v>
      </c>
      <c r="J54" s="48"/>
      <c r="K54" s="87">
        <f t="shared" si="23"/>
        <v>0</v>
      </c>
      <c r="L54" s="42"/>
      <c r="M54" s="42"/>
      <c r="N54" s="45"/>
      <c r="O54" s="88">
        <f t="shared" si="28"/>
        <v>0</v>
      </c>
      <c r="P54" s="45"/>
      <c r="Q54" s="42"/>
      <c r="R54" s="42"/>
      <c r="S54" s="45"/>
      <c r="T54" s="45"/>
      <c r="U54" s="42"/>
      <c r="V54" s="88">
        <v>0</v>
      </c>
      <c r="W54" s="88"/>
    </row>
    <row r="55" spans="1:23" ht="39.950000000000003" customHeight="1" x14ac:dyDescent="0.25">
      <c r="A55" s="49" t="s">
        <v>1002</v>
      </c>
      <c r="B55" s="49" t="s">
        <v>80</v>
      </c>
      <c r="C55" s="49" t="s">
        <v>1818</v>
      </c>
      <c r="D55" s="32">
        <f t="shared" si="3"/>
        <v>0</v>
      </c>
      <c r="E55" s="42"/>
      <c r="F55" s="37">
        <f t="shared" si="21"/>
        <v>1</v>
      </c>
      <c r="G55" s="42"/>
      <c r="H55" s="45"/>
      <c r="I55" s="86">
        <f t="shared" si="22"/>
        <v>0</v>
      </c>
      <c r="J55" s="48"/>
      <c r="K55" s="87">
        <f t="shared" si="23"/>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1819</v>
      </c>
      <c r="B56" s="49" t="s">
        <v>80</v>
      </c>
      <c r="C56" s="49" t="s">
        <v>1820</v>
      </c>
      <c r="D56" s="32">
        <f t="shared" si="3"/>
        <v>0</v>
      </c>
      <c r="E56" s="42"/>
      <c r="F56" s="37">
        <f t="shared" si="21"/>
        <v>1</v>
      </c>
      <c r="G56" s="42"/>
      <c r="H56" s="45"/>
      <c r="I56" s="86">
        <f t="shared" si="22"/>
        <v>0</v>
      </c>
      <c r="J56" s="48"/>
      <c r="K56" s="87">
        <f t="shared" si="23"/>
        <v>0</v>
      </c>
      <c r="L56" s="42"/>
      <c r="M56" s="42"/>
      <c r="N56" s="45"/>
      <c r="O56" s="88">
        <f t="shared" ref="O56:O57" si="29">IF(N56&lt;&gt;0,IF(N56+H56&gt;3*D56,0,IF(N56+H56&gt;D56*2.5,25,IF(N56+H56&gt;D56*2,50,IF(N56+H56&gt;D56*1.5,75,100)))),0)</f>
        <v>0</v>
      </c>
      <c r="P56" s="45"/>
      <c r="Q56" s="42"/>
      <c r="R56" s="42"/>
      <c r="S56" s="45"/>
      <c r="T56" s="45"/>
      <c r="U56" s="42"/>
      <c r="V56" s="88">
        <v>0</v>
      </c>
      <c r="W56" s="88"/>
    </row>
    <row r="57" spans="1:23" ht="39.950000000000003" customHeight="1" x14ac:dyDescent="0.25">
      <c r="A57" s="49" t="s">
        <v>1821</v>
      </c>
      <c r="B57" s="49" t="s">
        <v>80</v>
      </c>
      <c r="C57" s="49" t="s">
        <v>872</v>
      </c>
      <c r="D57" s="32">
        <f t="shared" si="3"/>
        <v>0</v>
      </c>
      <c r="E57" s="42"/>
      <c r="F57" s="37">
        <f t="shared" si="21"/>
        <v>1</v>
      </c>
      <c r="G57" s="42"/>
      <c r="H57" s="45"/>
      <c r="I57" s="86">
        <f t="shared" si="22"/>
        <v>0</v>
      </c>
      <c r="J57" s="48"/>
      <c r="K57" s="87">
        <f t="shared" si="23"/>
        <v>0</v>
      </c>
      <c r="L57" s="42"/>
      <c r="M57" s="42"/>
      <c r="N57" s="45"/>
      <c r="O57" s="88">
        <f t="shared" si="29"/>
        <v>0</v>
      </c>
      <c r="P57" s="45"/>
      <c r="Q57" s="42"/>
      <c r="R57" s="42"/>
      <c r="S57" s="45"/>
      <c r="T57" s="45"/>
      <c r="U57" s="42"/>
      <c r="V57" s="88">
        <v>0</v>
      </c>
      <c r="W57" s="88"/>
    </row>
    <row r="58" spans="1:23" ht="39.950000000000003" customHeight="1" x14ac:dyDescent="0.25">
      <c r="A58" s="49" t="s">
        <v>1727</v>
      </c>
      <c r="B58" s="49" t="s">
        <v>80</v>
      </c>
      <c r="C58" s="49" t="s">
        <v>872</v>
      </c>
      <c r="D58" s="32">
        <f t="shared" si="3"/>
        <v>0</v>
      </c>
      <c r="E58" s="42"/>
      <c r="F58" s="37">
        <f t="shared" si="21"/>
        <v>1</v>
      </c>
      <c r="G58" s="42"/>
      <c r="H58" s="45"/>
      <c r="I58" s="86">
        <f t="shared" si="22"/>
        <v>0</v>
      </c>
      <c r="J58" s="48"/>
      <c r="K58" s="87">
        <f t="shared" si="23"/>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1822</v>
      </c>
      <c r="B59" s="49" t="s">
        <v>80</v>
      </c>
      <c r="C59" s="49"/>
      <c r="D59" s="32">
        <f t="shared" si="3"/>
        <v>0</v>
      </c>
      <c r="E59" s="42"/>
      <c r="F59" s="37">
        <f t="shared" si="21"/>
        <v>1</v>
      </c>
      <c r="G59" s="42"/>
      <c r="H59" s="45"/>
      <c r="I59" s="86">
        <f t="shared" si="22"/>
        <v>0</v>
      </c>
      <c r="J59" s="48"/>
      <c r="K59" s="87">
        <f t="shared" si="23"/>
        <v>0</v>
      </c>
      <c r="L59" s="42"/>
      <c r="M59" s="42"/>
      <c r="N59" s="45"/>
      <c r="O59" s="88">
        <f t="shared" ref="O59:O60" si="30">IF(N59&lt;&gt;0,IF(N59+H59&gt;3*D59,0,IF(N59+H59&gt;D59*2.5,25,IF(N59+H59&gt;D59*2,50,IF(N59+H59&gt;D59*1.5,75,100)))),0)</f>
        <v>0</v>
      </c>
      <c r="P59" s="45"/>
      <c r="Q59" s="42"/>
      <c r="R59" s="42"/>
      <c r="S59" s="45"/>
      <c r="T59" s="45"/>
      <c r="U59" s="42"/>
      <c r="V59" s="88">
        <v>0</v>
      </c>
      <c r="W59" s="88"/>
    </row>
    <row r="60" spans="1:23" ht="39.950000000000003" customHeight="1" x14ac:dyDescent="0.25">
      <c r="A60" s="49" t="s">
        <v>1823</v>
      </c>
      <c r="B60" s="49" t="s">
        <v>56</v>
      </c>
      <c r="C60" s="49"/>
      <c r="D60" s="32">
        <f t="shared" si="3"/>
        <v>1</v>
      </c>
      <c r="E60" s="42"/>
      <c r="F60" s="37">
        <f t="shared" si="21"/>
        <v>1</v>
      </c>
      <c r="G60" s="42"/>
      <c r="H60" s="45"/>
      <c r="I60" s="86">
        <f t="shared" si="22"/>
        <v>0</v>
      </c>
      <c r="J60" s="48"/>
      <c r="K60" s="87">
        <f t="shared" si="23"/>
        <v>0</v>
      </c>
      <c r="L60" s="42"/>
      <c r="M60" s="42"/>
      <c r="N60" s="45"/>
      <c r="O60" s="88">
        <f t="shared" si="30"/>
        <v>0</v>
      </c>
      <c r="P60" s="45"/>
      <c r="Q60" s="42"/>
      <c r="R60" s="42"/>
      <c r="S60" s="45"/>
      <c r="T60" s="45"/>
      <c r="U60" s="42"/>
      <c r="V60" s="88">
        <v>0</v>
      </c>
      <c r="W60" s="88"/>
    </row>
    <row r="61" spans="1:23" ht="39.950000000000003" customHeight="1" x14ac:dyDescent="0.25">
      <c r="A61" s="49" t="s">
        <v>1824</v>
      </c>
      <c r="B61" s="49" t="s">
        <v>56</v>
      </c>
      <c r="C61" s="49"/>
      <c r="D61" s="32">
        <f t="shared" si="3"/>
        <v>1</v>
      </c>
      <c r="E61" s="42"/>
      <c r="F61" s="37">
        <f t="shared" si="21"/>
        <v>1</v>
      </c>
      <c r="G61" s="42"/>
      <c r="H61" s="45"/>
      <c r="I61" s="86">
        <f t="shared" si="22"/>
        <v>0</v>
      </c>
      <c r="J61" s="48"/>
      <c r="K61" s="87">
        <f t="shared" si="23"/>
        <v>0</v>
      </c>
      <c r="L61" s="42"/>
      <c r="M61" s="42"/>
      <c r="N61" s="45"/>
      <c r="O61" s="88">
        <f>IF(N61&lt;&gt;0,IF(N61+H61&gt;3*D61,0,IF(N61+H61&gt;D61*2.5,25,IF(N61+H61&gt;D61*2,50,IF(N61+H61&gt;D61*1.5,75,100)))),0)</f>
        <v>0</v>
      </c>
      <c r="P61" s="45"/>
      <c r="Q61" s="42"/>
      <c r="R61" s="42"/>
      <c r="S61" s="45"/>
      <c r="T61" s="45"/>
      <c r="U61" s="42"/>
      <c r="V61" s="88">
        <v>0</v>
      </c>
      <c r="W61" s="88"/>
    </row>
    <row r="62" spans="1:23" ht="39.950000000000003" customHeight="1" x14ac:dyDescent="0.25">
      <c r="A62" s="49" t="s">
        <v>1825</v>
      </c>
      <c r="B62" s="49" t="s">
        <v>80</v>
      </c>
      <c r="C62" s="49"/>
      <c r="D62" s="32">
        <f t="shared" si="3"/>
        <v>0</v>
      </c>
      <c r="E62" s="42"/>
      <c r="F62" s="37">
        <f t="shared" si="21"/>
        <v>1</v>
      </c>
      <c r="G62" s="42"/>
      <c r="H62" s="45"/>
      <c r="I62" s="86">
        <f t="shared" si="22"/>
        <v>0</v>
      </c>
      <c r="J62" s="48"/>
      <c r="K62" s="87">
        <f t="shared" si="23"/>
        <v>0</v>
      </c>
      <c r="L62" s="42"/>
      <c r="M62" s="42"/>
      <c r="N62" s="45"/>
      <c r="O62" s="88">
        <f>IF(N62&lt;&gt;0,IF(N62+H62&gt;3*D62,0,IF(N62+H62&gt;D62*2.5,25,IF(N62+H62&gt;D62*2,50,IF(N62+H62&gt;D62*1.5,75,100)))),0)</f>
        <v>0</v>
      </c>
      <c r="P62" s="45"/>
      <c r="Q62" s="42"/>
      <c r="R62" s="42"/>
      <c r="S62" s="45"/>
      <c r="T62" s="45"/>
      <c r="U62" s="42"/>
      <c r="V62" s="88">
        <v>0</v>
      </c>
      <c r="W62" s="88"/>
    </row>
    <row r="63" spans="1:23" ht="39.950000000000003" customHeight="1" x14ac:dyDescent="0.25">
      <c r="A63" s="49" t="s">
        <v>1826</v>
      </c>
      <c r="B63" s="49" t="s">
        <v>56</v>
      </c>
      <c r="C63" s="49" t="s">
        <v>1827</v>
      </c>
      <c r="D63" s="32">
        <f t="shared" si="3"/>
        <v>1</v>
      </c>
      <c r="E63" s="42"/>
      <c r="F63" s="37">
        <f t="shared" si="21"/>
        <v>1</v>
      </c>
      <c r="G63" s="42"/>
      <c r="H63" s="45"/>
      <c r="I63" s="86">
        <f t="shared" si="22"/>
        <v>0</v>
      </c>
      <c r="J63" s="48"/>
      <c r="K63" s="87">
        <f t="shared" si="23"/>
        <v>0</v>
      </c>
      <c r="L63" s="42"/>
      <c r="M63" s="42"/>
      <c r="N63" s="45"/>
      <c r="O63" s="88">
        <f>IF(N63&lt;&gt;0,IF(N63+H63&gt;3*D63,0,IF(N63+H63&gt;D63*2.5,25,IF(N63+H63&gt;D63*2,50,IF(N63+H63&gt;D63*1.5,75,100)))),0)</f>
        <v>0</v>
      </c>
      <c r="P63" s="45"/>
      <c r="Q63" s="42"/>
      <c r="R63" s="42"/>
      <c r="S63" s="45"/>
      <c r="T63" s="45"/>
      <c r="U63" s="42"/>
      <c r="V63" s="88">
        <v>0</v>
      </c>
      <c r="W63" s="88"/>
    </row>
    <row r="64" spans="1:23" ht="39.950000000000003" customHeight="1" x14ac:dyDescent="0.25">
      <c r="A64" s="49" t="s">
        <v>1828</v>
      </c>
      <c r="B64" s="49" t="s">
        <v>80</v>
      </c>
      <c r="C64" s="49"/>
      <c r="D64" s="32">
        <f t="shared" si="3"/>
        <v>0</v>
      </c>
      <c r="E64" s="42"/>
      <c r="F64" s="37">
        <f t="shared" si="21"/>
        <v>1</v>
      </c>
      <c r="G64" s="42"/>
      <c r="H64" s="45"/>
      <c r="I64" s="86">
        <f t="shared" si="22"/>
        <v>0</v>
      </c>
      <c r="J64" s="48"/>
      <c r="K64" s="87">
        <f t="shared" si="23"/>
        <v>0</v>
      </c>
      <c r="L64" s="42"/>
      <c r="M64" s="42"/>
      <c r="N64" s="45"/>
      <c r="O64" s="88">
        <f t="shared" ref="O64" si="31">IF(N64&lt;&gt;0,IF(N64+H64&gt;3*D64,0,IF(N64+H64&gt;D64*2.5,25,IF(N64+H64&gt;D64*2,50,IF(N64+H64&gt;D64*1.5,75,100)))),0)</f>
        <v>0</v>
      </c>
      <c r="P64" s="45"/>
      <c r="Q64" s="42"/>
      <c r="R64" s="42"/>
      <c r="S64" s="45"/>
      <c r="T64" s="45"/>
      <c r="U64" s="42"/>
      <c r="V64" s="88">
        <v>0</v>
      </c>
      <c r="W64" s="88"/>
    </row>
    <row r="65" spans="1:23" ht="39.950000000000003" customHeight="1" x14ac:dyDescent="0.25">
      <c r="A65" s="23" t="s">
        <v>174</v>
      </c>
      <c r="B65" s="23" t="s">
        <v>53</v>
      </c>
      <c r="C65" s="23" t="s">
        <v>54</v>
      </c>
      <c r="D65" s="36">
        <f>2000/85</f>
        <v>23.529411764705884</v>
      </c>
      <c r="E65" s="41"/>
      <c r="F65" s="28">
        <f>(AVERAGE(F66:F69)*$D$65)</f>
        <v>23.529411764705884</v>
      </c>
      <c r="G65" s="41"/>
      <c r="H65" s="44"/>
      <c r="I65" s="28">
        <f>(AVERAGE(I66:I69)*$D$65)</f>
        <v>0</v>
      </c>
      <c r="J65" s="47"/>
      <c r="K65" s="28">
        <f>(AVERAGE(K66:K69)*$D$65)</f>
        <v>0</v>
      </c>
      <c r="L65" s="41"/>
      <c r="M65" s="41"/>
      <c r="N65" s="44"/>
      <c r="O65" s="28">
        <f>AVERAGE(O66:O69)</f>
        <v>0</v>
      </c>
      <c r="P65" s="44"/>
      <c r="Q65" s="41"/>
      <c r="R65" s="41"/>
      <c r="S65" s="44"/>
      <c r="T65" s="44"/>
      <c r="U65" s="41"/>
      <c r="V65" s="28">
        <f>AVERAGE(V66:V69)</f>
        <v>0</v>
      </c>
      <c r="W65" s="28"/>
    </row>
    <row r="66" spans="1:23" ht="39.950000000000003" customHeight="1" x14ac:dyDescent="0.25">
      <c r="A66" s="49" t="s">
        <v>1829</v>
      </c>
      <c r="B66" s="49" t="s">
        <v>56</v>
      </c>
      <c r="C66" s="50"/>
      <c r="D66" s="32">
        <f t="shared" si="3"/>
        <v>1</v>
      </c>
      <c r="E66" s="42"/>
      <c r="F66" s="37">
        <f>IF(H66&lt;&gt;0,0,1)</f>
        <v>1</v>
      </c>
      <c r="G66" s="42"/>
      <c r="H66" s="45"/>
      <c r="I66" s="86">
        <f>IF(H66&lt;&gt;0,IF(H66&lt;D66,1,0),0)</f>
        <v>0</v>
      </c>
      <c r="J66" s="48"/>
      <c r="K66" s="87">
        <f t="shared" ref="K66:K69" si="32">IF(J66&lt;&gt;0,IF(J66&lt;2017,1,0),0)</f>
        <v>0</v>
      </c>
      <c r="L66" s="42"/>
      <c r="M66" s="42"/>
      <c r="N66" s="45"/>
      <c r="O66" s="88">
        <f t="shared" ref="O66:O69" si="33">IF(N66&lt;&gt;0,IF(N66+H66&gt;3*D66,0,IF(N66+H66&gt;D66*2.5,25,IF(N66+H66&gt;D66*2,50,IF(N66+H66&gt;D66*1.5,75,100)))),0)</f>
        <v>0</v>
      </c>
      <c r="P66" s="45"/>
      <c r="Q66" s="42"/>
      <c r="R66" s="42"/>
      <c r="S66" s="45"/>
      <c r="T66" s="45"/>
      <c r="U66" s="42"/>
      <c r="V66" s="88">
        <v>0</v>
      </c>
      <c r="W66" s="88"/>
    </row>
    <row r="67" spans="1:23" ht="39.950000000000003" customHeight="1" x14ac:dyDescent="0.25">
      <c r="A67" s="49" t="s">
        <v>1830</v>
      </c>
      <c r="B67" s="49" t="s">
        <v>56</v>
      </c>
      <c r="C67" s="50"/>
      <c r="D67" s="32">
        <f t="shared" si="3"/>
        <v>1</v>
      </c>
      <c r="E67" s="42"/>
      <c r="F67" s="37">
        <f>IF(H67&lt;&gt;0,0,1)</f>
        <v>1</v>
      </c>
      <c r="G67" s="42"/>
      <c r="H67" s="45"/>
      <c r="I67" s="86">
        <f>IF(H67&lt;&gt;0,IF(H67&lt;D67,1,0),0)</f>
        <v>0</v>
      </c>
      <c r="J67" s="48"/>
      <c r="K67" s="87">
        <f t="shared" si="32"/>
        <v>0</v>
      </c>
      <c r="L67" s="42"/>
      <c r="M67" s="42"/>
      <c r="N67" s="45"/>
      <c r="O67" s="88">
        <f t="shared" si="33"/>
        <v>0</v>
      </c>
      <c r="P67" s="45"/>
      <c r="Q67" s="42"/>
      <c r="R67" s="42"/>
      <c r="S67" s="45"/>
      <c r="T67" s="45"/>
      <c r="U67" s="42"/>
      <c r="V67" s="88">
        <v>0</v>
      </c>
      <c r="W67" s="88"/>
    </row>
    <row r="68" spans="1:23" ht="39.950000000000003" customHeight="1" x14ac:dyDescent="0.25">
      <c r="A68" s="49" t="s">
        <v>1831</v>
      </c>
      <c r="B68" s="49" t="s">
        <v>56</v>
      </c>
      <c r="C68" s="50"/>
      <c r="D68" s="32">
        <f t="shared" si="3"/>
        <v>1</v>
      </c>
      <c r="E68" s="42"/>
      <c r="F68" s="37">
        <f>IF(H68&lt;&gt;0,0,1)</f>
        <v>1</v>
      </c>
      <c r="G68" s="42"/>
      <c r="H68" s="45"/>
      <c r="I68" s="86">
        <f>IF(H68&lt;&gt;0,IF(H68&lt;D68,1,0),0)</f>
        <v>0</v>
      </c>
      <c r="J68" s="48"/>
      <c r="K68" s="87">
        <f t="shared" si="32"/>
        <v>0</v>
      </c>
      <c r="L68" s="42"/>
      <c r="M68" s="42"/>
      <c r="N68" s="45"/>
      <c r="O68" s="88">
        <f t="shared" si="33"/>
        <v>0</v>
      </c>
      <c r="P68" s="45"/>
      <c r="Q68" s="42"/>
      <c r="R68" s="42"/>
      <c r="S68" s="45"/>
      <c r="T68" s="45"/>
      <c r="U68" s="42"/>
      <c r="V68" s="88">
        <v>0</v>
      </c>
      <c r="W68" s="88"/>
    </row>
    <row r="69" spans="1:23" ht="39.950000000000003" customHeight="1" x14ac:dyDescent="0.25">
      <c r="A69" s="49" t="s">
        <v>1832</v>
      </c>
      <c r="B69" s="49" t="s">
        <v>56</v>
      </c>
      <c r="C69" s="50"/>
      <c r="D69" s="32">
        <f t="shared" si="3"/>
        <v>1</v>
      </c>
      <c r="E69" s="42"/>
      <c r="F69" s="37">
        <f>IF(H69&lt;&gt;0,0,1)</f>
        <v>1</v>
      </c>
      <c r="G69" s="42"/>
      <c r="H69" s="45"/>
      <c r="I69" s="86">
        <f>IF(H69&lt;&gt;0,IF(H69&lt;D69,1,0),0)</f>
        <v>0</v>
      </c>
      <c r="J69" s="48"/>
      <c r="K69" s="87">
        <f t="shared" si="32"/>
        <v>0</v>
      </c>
      <c r="L69" s="42"/>
      <c r="M69" s="42"/>
      <c r="N69" s="45"/>
      <c r="O69" s="88">
        <f t="shared" si="33"/>
        <v>0</v>
      </c>
      <c r="P69" s="45"/>
      <c r="Q69" s="42"/>
      <c r="R69" s="42"/>
      <c r="S69" s="45"/>
      <c r="T69" s="45"/>
      <c r="U69" s="42"/>
      <c r="V69" s="88">
        <v>0</v>
      </c>
      <c r="W69" s="88"/>
    </row>
    <row r="70" spans="1:23" x14ac:dyDescent="0.25">
      <c r="E70" s="93"/>
      <c r="G70" s="93"/>
      <c r="H70" s="94"/>
      <c r="J70" s="95"/>
      <c r="L70" s="93"/>
      <c r="M70" s="93"/>
      <c r="N70" s="94"/>
      <c r="P70" s="94"/>
      <c r="Q70" s="93"/>
      <c r="R70" s="93"/>
      <c r="S70" s="94"/>
      <c r="T70" s="94"/>
      <c r="U70" s="93"/>
    </row>
  </sheetData>
  <sheetProtection algorithmName="SHA-512" hashValue="mMGyP4eYwf+I3Iwsc2P8MKRaq28oEojfLTEROB6VdWksy/WjQxpxT7UUFHCouoguQFdFxGpDHSQsszlYQQxw8g==" saltValue="Hx/5C4mTW/X3syVKvonoBA=="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FC7E6E-6966-45C0-A3ED-6CCAB8CF17BC}">
          <x14:formula1>
            <xm:f>lista!$A$2:$A$6</xm:f>
          </x14:formula1>
          <xm:sqref>V11:V23 V25:V40 V42:V64 V66:V69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840B-6A30-469C-B2C9-6CD173517379}">
  <dimension ref="A1:W109"/>
  <sheetViews>
    <sheetView showGridLines="0" zoomScaleNormal="100" zoomScaleSheetLayoutView="100" workbookViewId="0">
      <pane ySplit="8" topLeftCell="A60" activePane="bottomLeft" state="frozen"/>
      <selection pane="bottomLeft" activeCell="E11" sqref="E11:E108"/>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1833</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AVERAGE(F9,F66,F82,F76)</f>
        <v>100</v>
      </c>
      <c r="H6" s="75"/>
      <c r="I6" s="21">
        <f>AVERAGE(I9,I66,I82,I76)</f>
        <v>0</v>
      </c>
      <c r="J6" s="76"/>
      <c r="K6" s="21">
        <f>AVERAGE(K9,K66,K82,K76)</f>
        <v>0</v>
      </c>
      <c r="N6" s="75"/>
      <c r="O6" s="21">
        <f>AVERAGE(O9,O66,O82,O76)</f>
        <v>0</v>
      </c>
      <c r="P6" s="77">
        <f>SUM(P9:P108)</f>
        <v>0</v>
      </c>
      <c r="S6" s="75"/>
      <c r="T6" s="78">
        <f>SUM(T9:T108)</f>
        <v>0</v>
      </c>
      <c r="V6" s="21">
        <f>AVERAGE(V9,V66,V82,V76)</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1834</v>
      </c>
      <c r="B9" s="133"/>
      <c r="C9" s="133"/>
      <c r="D9" s="39">
        <f>+D10+D22+D42+D64</f>
        <v>100</v>
      </c>
      <c r="E9" s="40"/>
      <c r="F9" s="27">
        <f>+F10+F22+F42+F64</f>
        <v>100</v>
      </c>
      <c r="G9" s="40"/>
      <c r="H9" s="43"/>
      <c r="I9" s="27">
        <f>+I10+I22+I42+I64</f>
        <v>0</v>
      </c>
      <c r="J9" s="46"/>
      <c r="K9" s="27">
        <f>+K10+K22+K42+K64</f>
        <v>0</v>
      </c>
      <c r="L9" s="40"/>
      <c r="M9" s="40"/>
      <c r="N9" s="43"/>
      <c r="O9" s="27">
        <f>AVERAGE(O10,O22,O42,O64)</f>
        <v>0</v>
      </c>
      <c r="P9" s="43"/>
      <c r="Q9" s="40"/>
      <c r="R9" s="40"/>
      <c r="S9" s="43"/>
      <c r="T9" s="43"/>
      <c r="U9" s="40"/>
      <c r="V9" s="27">
        <f>AVERAGE(V10,V22,V42,V64)</f>
        <v>0</v>
      </c>
      <c r="W9" s="27"/>
    </row>
    <row r="10" spans="1:23" ht="39.950000000000003" customHeight="1" x14ac:dyDescent="0.25">
      <c r="A10" s="23" t="s">
        <v>52</v>
      </c>
      <c r="B10" s="23" t="s">
        <v>53</v>
      </c>
      <c r="C10" s="23" t="s">
        <v>54</v>
      </c>
      <c r="D10" s="36">
        <f>4000/80</f>
        <v>50</v>
      </c>
      <c r="E10" s="41"/>
      <c r="F10" s="28">
        <f>(AVERAGE(F11:F21)*$D$10)</f>
        <v>50</v>
      </c>
      <c r="G10" s="41"/>
      <c r="H10" s="44"/>
      <c r="I10" s="28">
        <f>(AVERAGE(I11:I21)*$D$10)</f>
        <v>0</v>
      </c>
      <c r="J10" s="47"/>
      <c r="K10" s="28">
        <f>(AVERAGE(K11:K21)*$D$10)</f>
        <v>0</v>
      </c>
      <c r="L10" s="41"/>
      <c r="M10" s="41"/>
      <c r="N10" s="44"/>
      <c r="O10" s="28">
        <f>AVERAGE(O11:O21)</f>
        <v>0</v>
      </c>
      <c r="P10" s="44"/>
      <c r="Q10" s="41"/>
      <c r="R10" s="41"/>
      <c r="S10" s="44"/>
      <c r="T10" s="44"/>
      <c r="U10" s="41"/>
      <c r="V10" s="28">
        <f>AVERAGE(V11:V21)</f>
        <v>0</v>
      </c>
      <c r="W10" s="28"/>
    </row>
    <row r="11" spans="1:23" ht="39.950000000000003" customHeight="1" x14ac:dyDescent="0.25">
      <c r="A11" s="49" t="s">
        <v>1835</v>
      </c>
      <c r="B11" s="49" t="s">
        <v>80</v>
      </c>
      <c r="C11" s="49" t="s">
        <v>1836</v>
      </c>
      <c r="D11" s="32">
        <f>IF(B11="I",$F$2,IF(B11="G/2",$F$2/2,IF(B11="G/5",$F$2/5,IF(B11="G/10",$F$2/10,1))))</f>
        <v>0</v>
      </c>
      <c r="E11" s="42"/>
      <c r="F11" s="37">
        <f t="shared" ref="F11:F21" si="0">IF(H11&lt;&gt;0,0,1)</f>
        <v>1</v>
      </c>
      <c r="G11" s="42"/>
      <c r="H11" s="45"/>
      <c r="I11" s="86">
        <f t="shared" ref="I11:I21" si="1">IF(H11&lt;&gt;0,IF(H11&lt;D11,1,0),0)</f>
        <v>0</v>
      </c>
      <c r="J11" s="48"/>
      <c r="K11" s="87">
        <f t="shared" ref="K11:K21"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624</v>
      </c>
      <c r="B12" s="49" t="s">
        <v>91</v>
      </c>
      <c r="C12" s="49" t="s">
        <v>1837</v>
      </c>
      <c r="D12" s="32">
        <f t="shared" ref="D12:D65"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624</v>
      </c>
      <c r="B13" s="49" t="s">
        <v>56</v>
      </c>
      <c r="C13" s="49" t="s">
        <v>1838</v>
      </c>
      <c r="D13" s="32">
        <f t="shared" si="3"/>
        <v>1</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1839</v>
      </c>
      <c r="B14" s="49" t="s">
        <v>80</v>
      </c>
      <c r="C14" s="49" t="s">
        <v>1840</v>
      </c>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1841</v>
      </c>
      <c r="B15" s="49" t="s">
        <v>80</v>
      </c>
      <c r="C15" s="49"/>
      <c r="D15" s="32">
        <f t="shared" ref="D15:D16" si="5">IF(B15="I",$F$2,IF(B15="G/2",$F$2/2,IF(B15="G/5",$F$2/5,IF(B15="G/10",$F$2/10,1))))</f>
        <v>0</v>
      </c>
      <c r="E15" s="42"/>
      <c r="F15" s="37">
        <f t="shared" ref="F15:F17" si="6">IF(H15&lt;&gt;0,0,1)</f>
        <v>1</v>
      </c>
      <c r="G15" s="42"/>
      <c r="H15" s="45"/>
      <c r="I15" s="86">
        <f t="shared" ref="I15:I17" si="7">IF(H15&lt;&gt;0,IF(H15&lt;D15,1,0),0)</f>
        <v>0</v>
      </c>
      <c r="J15" s="48"/>
      <c r="K15" s="87">
        <f t="shared" si="2"/>
        <v>0</v>
      </c>
      <c r="L15" s="42"/>
      <c r="M15" s="42"/>
      <c r="N15" s="45"/>
      <c r="O15" s="88">
        <f t="shared" ref="O15:O16" si="8">IF(N15&lt;&gt;0,IF(N15+H15&gt;3*D15,0,IF(N15+H15&gt;D15*2.5,25,IF(N15+H15&gt;D15*2,50,IF(N15+H15&gt;D15*1.5,75,100)))),0)</f>
        <v>0</v>
      </c>
      <c r="P15" s="45"/>
      <c r="Q15" s="42"/>
      <c r="R15" s="42"/>
      <c r="S15" s="45"/>
      <c r="T15" s="45"/>
      <c r="U15" s="42"/>
      <c r="V15" s="88">
        <v>0</v>
      </c>
      <c r="W15" s="88"/>
    </row>
    <row r="16" spans="1:23" ht="39.950000000000003" customHeight="1" x14ac:dyDescent="0.25">
      <c r="A16" s="49" t="s">
        <v>1842</v>
      </c>
      <c r="B16" s="49" t="s">
        <v>80</v>
      </c>
      <c r="C16" s="49"/>
      <c r="D16" s="32">
        <f t="shared" si="5"/>
        <v>0</v>
      </c>
      <c r="E16" s="42"/>
      <c r="F16" s="37">
        <f t="shared" si="6"/>
        <v>1</v>
      </c>
      <c r="G16" s="42"/>
      <c r="H16" s="45"/>
      <c r="I16" s="86">
        <f t="shared" si="7"/>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1843</v>
      </c>
      <c r="B17" s="49" t="s">
        <v>56</v>
      </c>
      <c r="C17" s="49" t="s">
        <v>1844</v>
      </c>
      <c r="D17" s="32">
        <f>IF(B17="I",$F$2,IF(B17="G/2",$F$2/2,IF(B17="G/5",$F$2/5,IF(B17="G/10",$F$2/10,1))))</f>
        <v>1</v>
      </c>
      <c r="E17" s="42"/>
      <c r="F17" s="37">
        <f t="shared" si="6"/>
        <v>1</v>
      </c>
      <c r="G17" s="42"/>
      <c r="H17" s="45"/>
      <c r="I17" s="86">
        <f t="shared" si="7"/>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1845</v>
      </c>
      <c r="B18" s="49" t="s">
        <v>128</v>
      </c>
      <c r="C18" s="49"/>
      <c r="D18" s="32">
        <f t="shared" si="3"/>
        <v>0</v>
      </c>
      <c r="E18" s="42"/>
      <c r="F18" s="37">
        <f t="shared" si="0"/>
        <v>1</v>
      </c>
      <c r="G18" s="42"/>
      <c r="H18" s="45"/>
      <c r="I18" s="86">
        <f t="shared" si="1"/>
        <v>0</v>
      </c>
      <c r="J18" s="48"/>
      <c r="K18" s="87">
        <f t="shared" si="2"/>
        <v>0</v>
      </c>
      <c r="L18" s="42"/>
      <c r="M18" s="42"/>
      <c r="N18" s="45"/>
      <c r="O18" s="88">
        <f t="shared" ref="O18:O19" si="9">IF(N18&lt;&gt;0,IF(N18+H18&gt;3*D18,0,IF(N18+H18&gt;D18*2.5,25,IF(N18+H18&gt;D18*2,50,IF(N18+H18&gt;D18*1.5,75,100)))),0)</f>
        <v>0</v>
      </c>
      <c r="P18" s="45"/>
      <c r="Q18" s="42"/>
      <c r="R18" s="42"/>
      <c r="S18" s="45"/>
      <c r="T18" s="45"/>
      <c r="U18" s="42"/>
      <c r="V18" s="88">
        <v>0</v>
      </c>
      <c r="W18" s="88"/>
    </row>
    <row r="19" spans="1:23" ht="39.950000000000003" customHeight="1" x14ac:dyDescent="0.25">
      <c r="A19" s="49" t="s">
        <v>634</v>
      </c>
      <c r="B19" s="49" t="s">
        <v>128</v>
      </c>
      <c r="C19" s="49"/>
      <c r="D19" s="32">
        <f t="shared" si="3"/>
        <v>0</v>
      </c>
      <c r="E19" s="42"/>
      <c r="F19" s="37">
        <f t="shared" si="0"/>
        <v>1</v>
      </c>
      <c r="G19" s="42"/>
      <c r="H19" s="45"/>
      <c r="I19" s="86">
        <f t="shared" si="1"/>
        <v>0</v>
      </c>
      <c r="J19" s="48"/>
      <c r="K19" s="87">
        <f t="shared" si="2"/>
        <v>0</v>
      </c>
      <c r="L19" s="42"/>
      <c r="M19" s="42"/>
      <c r="N19" s="45"/>
      <c r="O19" s="88">
        <f t="shared" si="9"/>
        <v>0</v>
      </c>
      <c r="P19" s="45"/>
      <c r="Q19" s="42"/>
      <c r="R19" s="42"/>
      <c r="S19" s="45"/>
      <c r="T19" s="45"/>
      <c r="U19" s="42"/>
      <c r="V19" s="88">
        <v>0</v>
      </c>
      <c r="W19" s="88"/>
    </row>
    <row r="20" spans="1:23" ht="39.950000000000003" customHeight="1" x14ac:dyDescent="0.25">
      <c r="A20" s="49" t="s">
        <v>1129</v>
      </c>
      <c r="B20" s="49" t="s">
        <v>80</v>
      </c>
      <c r="C20" s="49" t="s">
        <v>681</v>
      </c>
      <c r="D20" s="32">
        <f>IF(B20="I",$F$2,IF(B20="G/2",$F$2/2,IF(B20="G/5",$F$2/5,IF(B20="G/10",$F$2/10,1))))</f>
        <v>0</v>
      </c>
      <c r="E20" s="42"/>
      <c r="F20" s="37">
        <f t="shared" si="0"/>
        <v>1</v>
      </c>
      <c r="G20" s="42"/>
      <c r="H20" s="45"/>
      <c r="I20" s="86">
        <f t="shared" si="1"/>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706</v>
      </c>
      <c r="B21" s="49" t="s">
        <v>80</v>
      </c>
      <c r="C21" s="49"/>
      <c r="D21" s="32">
        <f t="shared" si="3"/>
        <v>0</v>
      </c>
      <c r="E21" s="42"/>
      <c r="F21" s="37">
        <f t="shared" si="0"/>
        <v>1</v>
      </c>
      <c r="G21" s="42"/>
      <c r="H21" s="45"/>
      <c r="I21" s="86">
        <f t="shared" si="1"/>
        <v>0</v>
      </c>
      <c r="J21" s="48"/>
      <c r="K21" s="87">
        <f t="shared" si="2"/>
        <v>0</v>
      </c>
      <c r="L21" s="42"/>
      <c r="M21" s="42"/>
      <c r="N21" s="45"/>
      <c r="O21" s="88">
        <f t="shared" ref="O21" si="10">IF(N21&lt;&gt;0,IF(N21+H21&gt;3*D21,0,IF(N21+H21&gt;D21*2.5,25,IF(N21+H21&gt;D21*2,50,IF(N21+H21&gt;D21*1.5,75,100)))),0)</f>
        <v>0</v>
      </c>
      <c r="P21" s="45"/>
      <c r="Q21" s="42"/>
      <c r="R21" s="42"/>
      <c r="S21" s="45"/>
      <c r="T21" s="45"/>
      <c r="U21" s="42"/>
      <c r="V21" s="88">
        <v>0</v>
      </c>
      <c r="W21" s="88"/>
    </row>
    <row r="22" spans="1:23" ht="39.950000000000003" customHeight="1" x14ac:dyDescent="0.25">
      <c r="A22" s="23" t="s">
        <v>72</v>
      </c>
      <c r="B22" s="23" t="s">
        <v>53</v>
      </c>
      <c r="C22" s="23" t="s">
        <v>54</v>
      </c>
      <c r="D22" s="36">
        <f>1500/80</f>
        <v>18.75</v>
      </c>
      <c r="E22" s="41"/>
      <c r="F22" s="28">
        <f>(AVERAGE(F23:F41)*$D$22)</f>
        <v>18.75</v>
      </c>
      <c r="G22" s="41"/>
      <c r="H22" s="44"/>
      <c r="I22" s="28">
        <f>(AVERAGE(I23:I41)*$D$22)</f>
        <v>0</v>
      </c>
      <c r="J22" s="47"/>
      <c r="K22" s="28">
        <f>(AVERAGE(K23:K41)*$D$22)</f>
        <v>0</v>
      </c>
      <c r="L22" s="41"/>
      <c r="M22" s="41"/>
      <c r="N22" s="44"/>
      <c r="O22" s="28">
        <f>AVERAGE(O23:O41)</f>
        <v>0</v>
      </c>
      <c r="P22" s="44"/>
      <c r="Q22" s="41"/>
      <c r="R22" s="41"/>
      <c r="S22" s="44"/>
      <c r="T22" s="44"/>
      <c r="U22" s="41"/>
      <c r="V22" s="28">
        <f>AVERAGE(V23:V41)</f>
        <v>0</v>
      </c>
      <c r="W22" s="28"/>
    </row>
    <row r="23" spans="1:23" ht="39.950000000000003" customHeight="1" x14ac:dyDescent="0.25">
      <c r="A23" s="49" t="s">
        <v>1846</v>
      </c>
      <c r="B23" s="49" t="s">
        <v>128</v>
      </c>
      <c r="C23" s="49"/>
      <c r="D23" s="32">
        <f t="shared" si="3"/>
        <v>0</v>
      </c>
      <c r="E23" s="42"/>
      <c r="F23" s="37">
        <f t="shared" ref="F23:F41" si="11">IF(H23&lt;&gt;0,0,1)</f>
        <v>1</v>
      </c>
      <c r="G23" s="42"/>
      <c r="H23" s="45"/>
      <c r="I23" s="86">
        <f t="shared" ref="I23:I41" si="12">IF(H23&lt;&gt;0,IF(H23&lt;D23,1,0),0)</f>
        <v>0</v>
      </c>
      <c r="J23" s="48"/>
      <c r="K23" s="87">
        <f t="shared" ref="K23:K41" si="13">IF(J23&lt;&gt;0,IF(J23&lt;2017,1,0),0)</f>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1548</v>
      </c>
      <c r="B24" s="49" t="s">
        <v>58</v>
      </c>
      <c r="C24" s="49"/>
      <c r="D24" s="32">
        <f t="shared" si="3"/>
        <v>0</v>
      </c>
      <c r="E24" s="42"/>
      <c r="F24" s="37">
        <f t="shared" si="11"/>
        <v>1</v>
      </c>
      <c r="G24" s="42"/>
      <c r="H24" s="45"/>
      <c r="I24" s="86">
        <f t="shared" si="12"/>
        <v>0</v>
      </c>
      <c r="J24" s="48"/>
      <c r="K24" s="87">
        <f t="shared" si="13"/>
        <v>0</v>
      </c>
      <c r="L24" s="42"/>
      <c r="M24" s="42"/>
      <c r="N24" s="45"/>
      <c r="O24" s="88">
        <f t="shared" ref="O24:O25" si="14">IF(N24&lt;&gt;0,IF(N24+H24&gt;3*D24,0,IF(N24+H24&gt;D24*2.5,25,IF(N24+H24&gt;D24*2,50,IF(N24+H24&gt;D24*1.5,75,100)))),0)</f>
        <v>0</v>
      </c>
      <c r="P24" s="45"/>
      <c r="Q24" s="42"/>
      <c r="R24" s="42"/>
      <c r="S24" s="45"/>
      <c r="T24" s="45"/>
      <c r="U24" s="42"/>
      <c r="V24" s="88">
        <v>0</v>
      </c>
      <c r="W24" s="88"/>
    </row>
    <row r="25" spans="1:23" ht="39.950000000000003" customHeight="1" x14ac:dyDescent="0.25">
      <c r="A25" s="49" t="s">
        <v>1847</v>
      </c>
      <c r="B25" s="49" t="s">
        <v>80</v>
      </c>
      <c r="C25" s="49" t="s">
        <v>1848</v>
      </c>
      <c r="D25" s="32">
        <f t="shared" si="3"/>
        <v>0</v>
      </c>
      <c r="E25" s="42"/>
      <c r="F25" s="37">
        <f t="shared" si="11"/>
        <v>1</v>
      </c>
      <c r="G25" s="42"/>
      <c r="H25" s="45"/>
      <c r="I25" s="86">
        <f t="shared" si="12"/>
        <v>0</v>
      </c>
      <c r="J25" s="48"/>
      <c r="K25" s="87">
        <f t="shared" si="13"/>
        <v>0</v>
      </c>
      <c r="L25" s="42"/>
      <c r="M25" s="42"/>
      <c r="N25" s="45"/>
      <c r="O25" s="88">
        <f t="shared" si="14"/>
        <v>0</v>
      </c>
      <c r="P25" s="45"/>
      <c r="Q25" s="42"/>
      <c r="R25" s="42"/>
      <c r="S25" s="45"/>
      <c r="T25" s="45"/>
      <c r="U25" s="42"/>
      <c r="V25" s="88">
        <v>0</v>
      </c>
      <c r="W25" s="88"/>
    </row>
    <row r="26" spans="1:23" ht="39.950000000000003" customHeight="1" x14ac:dyDescent="0.25">
      <c r="A26" s="49" t="s">
        <v>1849</v>
      </c>
      <c r="B26" s="49" t="s">
        <v>91</v>
      </c>
      <c r="C26" s="49"/>
      <c r="D26" s="32">
        <f t="shared" si="3"/>
        <v>0</v>
      </c>
      <c r="E26" s="42"/>
      <c r="F26" s="37">
        <f t="shared" si="11"/>
        <v>1</v>
      </c>
      <c r="G26" s="42"/>
      <c r="H26" s="45"/>
      <c r="I26" s="86">
        <f t="shared" si="12"/>
        <v>0</v>
      </c>
      <c r="J26" s="48"/>
      <c r="K26" s="87">
        <f t="shared" si="13"/>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1850</v>
      </c>
      <c r="B27" s="49" t="s">
        <v>80</v>
      </c>
      <c r="C27" s="49"/>
      <c r="D27" s="32">
        <f t="shared" si="3"/>
        <v>0</v>
      </c>
      <c r="E27" s="42"/>
      <c r="F27" s="37">
        <f t="shared" si="11"/>
        <v>1</v>
      </c>
      <c r="G27" s="42"/>
      <c r="H27" s="45"/>
      <c r="I27" s="86">
        <f t="shared" si="12"/>
        <v>0</v>
      </c>
      <c r="J27" s="48"/>
      <c r="K27" s="87">
        <f t="shared" si="13"/>
        <v>0</v>
      </c>
      <c r="L27" s="42"/>
      <c r="M27" s="42"/>
      <c r="N27" s="45"/>
      <c r="O27" s="88">
        <f t="shared" ref="O27:O28" si="15">IF(N27&lt;&gt;0,IF(N27+H27&gt;3*D27,0,IF(N27+H27&gt;D27*2.5,25,IF(N27+H27&gt;D27*2,50,IF(N27+H27&gt;D27*1.5,75,100)))),0)</f>
        <v>0</v>
      </c>
      <c r="P27" s="45"/>
      <c r="Q27" s="42"/>
      <c r="R27" s="42"/>
      <c r="S27" s="45"/>
      <c r="T27" s="45"/>
      <c r="U27" s="42"/>
      <c r="V27" s="88">
        <v>0</v>
      </c>
      <c r="W27" s="88"/>
    </row>
    <row r="28" spans="1:23" ht="39.950000000000003" customHeight="1" x14ac:dyDescent="0.25">
      <c r="A28" s="49" t="s">
        <v>725</v>
      </c>
      <c r="B28" s="49" t="s">
        <v>58</v>
      </c>
      <c r="C28" s="49"/>
      <c r="D28" s="32">
        <f t="shared" si="3"/>
        <v>0</v>
      </c>
      <c r="E28" s="42"/>
      <c r="F28" s="37">
        <f t="shared" si="11"/>
        <v>1</v>
      </c>
      <c r="G28" s="42"/>
      <c r="H28" s="45"/>
      <c r="I28" s="86">
        <f t="shared" si="12"/>
        <v>0</v>
      </c>
      <c r="J28" s="48"/>
      <c r="K28" s="87">
        <f t="shared" si="13"/>
        <v>0</v>
      </c>
      <c r="L28" s="42"/>
      <c r="M28" s="42"/>
      <c r="N28" s="45"/>
      <c r="O28" s="88">
        <f t="shared" si="15"/>
        <v>0</v>
      </c>
      <c r="P28" s="45"/>
      <c r="Q28" s="42"/>
      <c r="R28" s="42"/>
      <c r="S28" s="45"/>
      <c r="T28" s="45"/>
      <c r="U28" s="42"/>
      <c r="V28" s="88">
        <v>0</v>
      </c>
      <c r="W28" s="88"/>
    </row>
    <row r="29" spans="1:23" ht="39.950000000000003" customHeight="1" x14ac:dyDescent="0.25">
      <c r="A29" s="49" t="s">
        <v>1851</v>
      </c>
      <c r="B29" s="49" t="s">
        <v>58</v>
      </c>
      <c r="C29" s="49"/>
      <c r="D29" s="32">
        <f t="shared" si="3"/>
        <v>0</v>
      </c>
      <c r="E29" s="42"/>
      <c r="F29" s="37">
        <f t="shared" si="11"/>
        <v>1</v>
      </c>
      <c r="G29" s="42"/>
      <c r="H29" s="45"/>
      <c r="I29" s="86">
        <f t="shared" si="12"/>
        <v>0</v>
      </c>
      <c r="J29" s="48"/>
      <c r="K29" s="87">
        <f t="shared" si="13"/>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1102</v>
      </c>
      <c r="B30" s="49" t="s">
        <v>58</v>
      </c>
      <c r="C30" s="49"/>
      <c r="D30" s="32">
        <f t="shared" si="3"/>
        <v>0</v>
      </c>
      <c r="E30" s="42"/>
      <c r="F30" s="37">
        <f t="shared" si="11"/>
        <v>1</v>
      </c>
      <c r="G30" s="42"/>
      <c r="H30" s="45"/>
      <c r="I30" s="86">
        <f t="shared" si="12"/>
        <v>0</v>
      </c>
      <c r="J30" s="48"/>
      <c r="K30" s="87">
        <f t="shared" si="13"/>
        <v>0</v>
      </c>
      <c r="L30" s="42"/>
      <c r="M30" s="42"/>
      <c r="N30" s="45"/>
      <c r="O30" s="88">
        <f t="shared" ref="O30:O31" si="16">IF(N30&lt;&gt;0,IF(N30+H30&gt;3*D30,0,IF(N30+H30&gt;D30*2.5,25,IF(N30+H30&gt;D30*2,50,IF(N30+H30&gt;D30*1.5,75,100)))),0)</f>
        <v>0</v>
      </c>
      <c r="P30" s="45"/>
      <c r="Q30" s="42"/>
      <c r="R30" s="42"/>
      <c r="S30" s="45"/>
      <c r="T30" s="45"/>
      <c r="U30" s="42"/>
      <c r="V30" s="88">
        <v>0</v>
      </c>
      <c r="W30" s="88"/>
    </row>
    <row r="31" spans="1:23" ht="39.950000000000003" customHeight="1" x14ac:dyDescent="0.25">
      <c r="A31" s="49" t="s">
        <v>1852</v>
      </c>
      <c r="B31" s="49" t="s">
        <v>80</v>
      </c>
      <c r="C31" s="49"/>
      <c r="D31" s="32">
        <f t="shared" si="3"/>
        <v>0</v>
      </c>
      <c r="E31" s="42"/>
      <c r="F31" s="37">
        <f t="shared" si="11"/>
        <v>1</v>
      </c>
      <c r="G31" s="42"/>
      <c r="H31" s="45"/>
      <c r="I31" s="86">
        <f t="shared" si="12"/>
        <v>0</v>
      </c>
      <c r="J31" s="48"/>
      <c r="K31" s="87">
        <f t="shared" si="13"/>
        <v>0</v>
      </c>
      <c r="L31" s="42"/>
      <c r="M31" s="42"/>
      <c r="N31" s="45"/>
      <c r="O31" s="88">
        <f t="shared" si="16"/>
        <v>0</v>
      </c>
      <c r="P31" s="45"/>
      <c r="Q31" s="42"/>
      <c r="R31" s="42"/>
      <c r="S31" s="45"/>
      <c r="T31" s="45"/>
      <c r="U31" s="42"/>
      <c r="V31" s="88">
        <v>0</v>
      </c>
      <c r="W31" s="88"/>
    </row>
    <row r="32" spans="1:23" ht="39.950000000000003" customHeight="1" x14ac:dyDescent="0.25">
      <c r="A32" s="49" t="s">
        <v>1853</v>
      </c>
      <c r="B32" s="49" t="s">
        <v>56</v>
      </c>
      <c r="C32" s="49"/>
      <c r="D32" s="32">
        <f t="shared" si="3"/>
        <v>1</v>
      </c>
      <c r="E32" s="42"/>
      <c r="F32" s="37">
        <f t="shared" si="11"/>
        <v>1</v>
      </c>
      <c r="G32" s="42"/>
      <c r="H32" s="45"/>
      <c r="I32" s="86">
        <f t="shared" si="12"/>
        <v>0</v>
      </c>
      <c r="J32" s="48"/>
      <c r="K32" s="87">
        <f t="shared" si="13"/>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324</v>
      </c>
      <c r="B33" s="49" t="s">
        <v>58</v>
      </c>
      <c r="C33" s="49"/>
      <c r="D33" s="32">
        <f t="shared" si="3"/>
        <v>0</v>
      </c>
      <c r="E33" s="42"/>
      <c r="F33" s="37">
        <f t="shared" si="11"/>
        <v>1</v>
      </c>
      <c r="G33" s="42"/>
      <c r="H33" s="45"/>
      <c r="I33" s="86">
        <f t="shared" si="12"/>
        <v>0</v>
      </c>
      <c r="J33" s="48"/>
      <c r="K33" s="87">
        <f t="shared" si="13"/>
        <v>0</v>
      </c>
      <c r="L33" s="42"/>
      <c r="M33" s="42"/>
      <c r="N33" s="45"/>
      <c r="O33" s="88">
        <f t="shared" ref="O33:O34" si="17">IF(N33&lt;&gt;0,IF(N33+H33&gt;3*D33,0,IF(N33+H33&gt;D33*2.5,25,IF(N33+H33&gt;D33*2,50,IF(N33+H33&gt;D33*1.5,75,100)))),0)</f>
        <v>0</v>
      </c>
      <c r="P33" s="45"/>
      <c r="Q33" s="42"/>
      <c r="R33" s="42"/>
      <c r="S33" s="45"/>
      <c r="T33" s="45"/>
      <c r="U33" s="42"/>
      <c r="V33" s="88">
        <v>0</v>
      </c>
      <c r="W33" s="88"/>
    </row>
    <row r="34" spans="1:23" ht="39.950000000000003" customHeight="1" x14ac:dyDescent="0.25">
      <c r="A34" s="49" t="s">
        <v>1035</v>
      </c>
      <c r="B34" s="49" t="s">
        <v>58</v>
      </c>
      <c r="C34" s="49"/>
      <c r="D34" s="32">
        <f t="shared" si="3"/>
        <v>0</v>
      </c>
      <c r="E34" s="42"/>
      <c r="F34" s="37">
        <f t="shared" si="11"/>
        <v>1</v>
      </c>
      <c r="G34" s="42"/>
      <c r="H34" s="45"/>
      <c r="I34" s="86">
        <f t="shared" si="12"/>
        <v>0</v>
      </c>
      <c r="J34" s="48"/>
      <c r="K34" s="87">
        <f t="shared" si="13"/>
        <v>0</v>
      </c>
      <c r="L34" s="42"/>
      <c r="M34" s="42"/>
      <c r="N34" s="45"/>
      <c r="O34" s="88">
        <f t="shared" si="17"/>
        <v>0</v>
      </c>
      <c r="P34" s="45"/>
      <c r="Q34" s="42"/>
      <c r="R34" s="42"/>
      <c r="S34" s="45"/>
      <c r="T34" s="45"/>
      <c r="U34" s="42"/>
      <c r="V34" s="88">
        <v>0</v>
      </c>
      <c r="W34" s="88"/>
    </row>
    <row r="35" spans="1:23" ht="39.950000000000003" customHeight="1" x14ac:dyDescent="0.25">
      <c r="A35" s="49" t="s">
        <v>1854</v>
      </c>
      <c r="B35" s="49" t="s">
        <v>80</v>
      </c>
      <c r="C35" s="49"/>
      <c r="D35" s="32">
        <f t="shared" si="3"/>
        <v>0</v>
      </c>
      <c r="E35" s="42"/>
      <c r="F35" s="37">
        <f t="shared" si="11"/>
        <v>1</v>
      </c>
      <c r="G35" s="42"/>
      <c r="H35" s="45"/>
      <c r="I35" s="86">
        <f t="shared" si="12"/>
        <v>0</v>
      </c>
      <c r="J35" s="48"/>
      <c r="K35" s="87">
        <f t="shared" si="13"/>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328</v>
      </c>
      <c r="B36" s="49" t="s">
        <v>58</v>
      </c>
      <c r="C36" s="49" t="s">
        <v>1855</v>
      </c>
      <c r="D36" s="32">
        <f t="shared" si="3"/>
        <v>0</v>
      </c>
      <c r="E36" s="42"/>
      <c r="F36" s="37">
        <f t="shared" si="11"/>
        <v>1</v>
      </c>
      <c r="G36" s="42"/>
      <c r="H36" s="45"/>
      <c r="I36" s="86">
        <f t="shared" si="12"/>
        <v>0</v>
      </c>
      <c r="J36" s="48"/>
      <c r="K36" s="87">
        <f t="shared" si="13"/>
        <v>0</v>
      </c>
      <c r="L36" s="42"/>
      <c r="M36" s="42"/>
      <c r="N36" s="45"/>
      <c r="O36" s="88">
        <f t="shared" ref="O36:O41" si="18">IF(N36&lt;&gt;0,IF(N36+H36&gt;3*D36,0,IF(N36+H36&gt;D36*2.5,25,IF(N36+H36&gt;D36*2,50,IF(N36+H36&gt;D36*1.5,75,100)))),0)</f>
        <v>0</v>
      </c>
      <c r="P36" s="45"/>
      <c r="Q36" s="42"/>
      <c r="R36" s="42"/>
      <c r="S36" s="45"/>
      <c r="T36" s="45"/>
      <c r="U36" s="42"/>
      <c r="V36" s="88">
        <v>0</v>
      </c>
      <c r="W36" s="88"/>
    </row>
    <row r="37" spans="1:23" ht="39.950000000000003" customHeight="1" x14ac:dyDescent="0.25">
      <c r="A37" s="49" t="s">
        <v>1856</v>
      </c>
      <c r="B37" s="49" t="s">
        <v>91</v>
      </c>
      <c r="C37" s="49" t="s">
        <v>130</v>
      </c>
      <c r="D37" s="32">
        <f t="shared" ref="D37:D38" si="19">IF(B37="I",$F$2,IF(B37="G/2",$F$2/2,IF(B37="G/5",$F$2/5,IF(B37="G/10",$F$2/10,1))))</f>
        <v>0</v>
      </c>
      <c r="E37" s="42"/>
      <c r="F37" s="37">
        <f t="shared" ref="F37:F38" si="20">IF(H37&lt;&gt;0,0,1)</f>
        <v>1</v>
      </c>
      <c r="G37" s="42"/>
      <c r="H37" s="45"/>
      <c r="I37" s="86">
        <f t="shared" ref="I37:I38" si="21">IF(H37&lt;&gt;0,IF(H37&lt;D37,1,0),0)</f>
        <v>0</v>
      </c>
      <c r="J37" s="48"/>
      <c r="K37" s="87">
        <f t="shared" si="13"/>
        <v>0</v>
      </c>
      <c r="L37" s="42"/>
      <c r="M37" s="42"/>
      <c r="N37" s="45"/>
      <c r="O37" s="88">
        <f t="shared" ref="O37:O38" si="22">IF(N37&lt;&gt;0,IF(N37+H37&gt;3*D37,0,IF(N37+H37&gt;D37*2.5,25,IF(N37+H37&gt;D37*2,50,IF(N37+H37&gt;D37*1.5,75,100)))),0)</f>
        <v>0</v>
      </c>
      <c r="P37" s="45"/>
      <c r="Q37" s="42"/>
      <c r="R37" s="42"/>
      <c r="S37" s="45"/>
      <c r="T37" s="45"/>
      <c r="U37" s="42"/>
      <c r="V37" s="88">
        <v>0</v>
      </c>
      <c r="W37" s="88"/>
    </row>
    <row r="38" spans="1:23" ht="39.950000000000003" customHeight="1" x14ac:dyDescent="0.25">
      <c r="A38" s="49" t="s">
        <v>1795</v>
      </c>
      <c r="B38" s="49" t="s">
        <v>91</v>
      </c>
      <c r="C38" s="49"/>
      <c r="D38" s="32">
        <f t="shared" si="19"/>
        <v>0</v>
      </c>
      <c r="E38" s="42"/>
      <c r="F38" s="37">
        <f t="shared" si="20"/>
        <v>1</v>
      </c>
      <c r="G38" s="42"/>
      <c r="H38" s="45"/>
      <c r="I38" s="86">
        <f t="shared" si="21"/>
        <v>0</v>
      </c>
      <c r="J38" s="48"/>
      <c r="K38" s="87">
        <f t="shared" si="13"/>
        <v>0</v>
      </c>
      <c r="L38" s="42"/>
      <c r="M38" s="42"/>
      <c r="N38" s="45"/>
      <c r="O38" s="88">
        <f t="shared" si="22"/>
        <v>0</v>
      </c>
      <c r="P38" s="45"/>
      <c r="Q38" s="42"/>
      <c r="R38" s="42"/>
      <c r="S38" s="45"/>
      <c r="T38" s="45"/>
      <c r="U38" s="42"/>
      <c r="V38" s="88">
        <v>0</v>
      </c>
      <c r="W38" s="88"/>
    </row>
    <row r="39" spans="1:23" ht="39.950000000000003" customHeight="1" x14ac:dyDescent="0.25">
      <c r="A39" s="49" t="s">
        <v>1857</v>
      </c>
      <c r="B39" s="49" t="s">
        <v>80</v>
      </c>
      <c r="C39" s="49"/>
      <c r="D39" s="32">
        <f t="shared" si="3"/>
        <v>0</v>
      </c>
      <c r="E39" s="42"/>
      <c r="F39" s="37">
        <f t="shared" si="11"/>
        <v>1</v>
      </c>
      <c r="G39" s="42"/>
      <c r="H39" s="45"/>
      <c r="I39" s="86">
        <f t="shared" si="12"/>
        <v>0</v>
      </c>
      <c r="J39" s="48"/>
      <c r="K39" s="87">
        <f t="shared" si="13"/>
        <v>0</v>
      </c>
      <c r="L39" s="42"/>
      <c r="M39" s="42"/>
      <c r="N39" s="45"/>
      <c r="O39" s="88">
        <f t="shared" si="18"/>
        <v>0</v>
      </c>
      <c r="P39" s="45"/>
      <c r="Q39" s="42"/>
      <c r="R39" s="42"/>
      <c r="S39" s="45"/>
      <c r="T39" s="45"/>
      <c r="U39" s="42"/>
      <c r="V39" s="88">
        <v>0</v>
      </c>
      <c r="W39" s="88"/>
    </row>
    <row r="40" spans="1:23" ht="39.950000000000003" customHeight="1" x14ac:dyDescent="0.25">
      <c r="A40" s="49" t="s">
        <v>1858</v>
      </c>
      <c r="B40" s="49" t="s">
        <v>58</v>
      </c>
      <c r="C40" s="49" t="s">
        <v>1859</v>
      </c>
      <c r="D40" s="32">
        <f t="shared" si="3"/>
        <v>0</v>
      </c>
      <c r="E40" s="42"/>
      <c r="F40" s="37">
        <f t="shared" si="11"/>
        <v>1</v>
      </c>
      <c r="G40" s="42"/>
      <c r="H40" s="45"/>
      <c r="I40" s="86">
        <f t="shared" si="12"/>
        <v>0</v>
      </c>
      <c r="J40" s="48"/>
      <c r="K40" s="87">
        <f t="shared" si="13"/>
        <v>0</v>
      </c>
      <c r="L40" s="42"/>
      <c r="M40" s="42"/>
      <c r="N40" s="45"/>
      <c r="O40" s="88">
        <f t="shared" si="18"/>
        <v>0</v>
      </c>
      <c r="P40" s="45"/>
      <c r="Q40" s="42"/>
      <c r="R40" s="42"/>
      <c r="S40" s="45"/>
      <c r="T40" s="45"/>
      <c r="U40" s="42"/>
      <c r="V40" s="88">
        <v>0</v>
      </c>
      <c r="W40" s="88"/>
    </row>
    <row r="41" spans="1:23" ht="39.950000000000003" customHeight="1" x14ac:dyDescent="0.25">
      <c r="A41" s="49" t="s">
        <v>1037</v>
      </c>
      <c r="B41" s="49" t="s">
        <v>80</v>
      </c>
      <c r="C41" s="49"/>
      <c r="D41" s="32">
        <f t="shared" si="3"/>
        <v>0</v>
      </c>
      <c r="E41" s="42"/>
      <c r="F41" s="37">
        <f t="shared" si="11"/>
        <v>1</v>
      </c>
      <c r="G41" s="42"/>
      <c r="H41" s="45"/>
      <c r="I41" s="86">
        <f t="shared" si="12"/>
        <v>0</v>
      </c>
      <c r="J41" s="48"/>
      <c r="K41" s="87">
        <f t="shared" si="13"/>
        <v>0</v>
      </c>
      <c r="L41" s="42"/>
      <c r="M41" s="42"/>
      <c r="N41" s="45"/>
      <c r="O41" s="88">
        <f t="shared" si="18"/>
        <v>0</v>
      </c>
      <c r="P41" s="45"/>
      <c r="Q41" s="42"/>
      <c r="R41" s="42"/>
      <c r="S41" s="45"/>
      <c r="T41" s="45"/>
      <c r="U41" s="42"/>
      <c r="V41" s="88">
        <v>0</v>
      </c>
      <c r="W41" s="88"/>
    </row>
    <row r="42" spans="1:23" ht="39.950000000000003" customHeight="1" x14ac:dyDescent="0.25">
      <c r="A42" s="23" t="s">
        <v>430</v>
      </c>
      <c r="B42" s="23" t="s">
        <v>53</v>
      </c>
      <c r="C42" s="23" t="s">
        <v>54</v>
      </c>
      <c r="D42" s="36">
        <f>1000/80</f>
        <v>12.5</v>
      </c>
      <c r="E42" s="41"/>
      <c r="F42" s="28">
        <f>(AVERAGE(F43:F63)*$D$42)</f>
        <v>12.5</v>
      </c>
      <c r="G42" s="41"/>
      <c r="H42" s="44"/>
      <c r="I42" s="28">
        <f>(AVERAGE(I43:I63)*$D$42)</f>
        <v>0</v>
      </c>
      <c r="J42" s="47"/>
      <c r="K42" s="28">
        <f>(AVERAGE(K43:K63)*$D$42)</f>
        <v>0</v>
      </c>
      <c r="L42" s="41"/>
      <c r="M42" s="41"/>
      <c r="N42" s="44"/>
      <c r="O42" s="28">
        <f>AVERAGE(O43:O63)</f>
        <v>0</v>
      </c>
      <c r="P42" s="44"/>
      <c r="Q42" s="41"/>
      <c r="R42" s="41"/>
      <c r="S42" s="44"/>
      <c r="T42" s="44"/>
      <c r="U42" s="41"/>
      <c r="V42" s="28">
        <f>AVERAGE(V43:V63)</f>
        <v>0</v>
      </c>
      <c r="W42" s="28"/>
    </row>
    <row r="43" spans="1:23" ht="39.950000000000003" customHeight="1" x14ac:dyDescent="0.25">
      <c r="A43" s="49" t="s">
        <v>1860</v>
      </c>
      <c r="B43" s="49" t="s">
        <v>80</v>
      </c>
      <c r="C43" s="49"/>
      <c r="D43" s="32">
        <f t="shared" si="3"/>
        <v>0</v>
      </c>
      <c r="E43" s="42"/>
      <c r="F43" s="37">
        <f t="shared" ref="F43:F63" si="23">IF(H43&lt;&gt;0,0,1)</f>
        <v>1</v>
      </c>
      <c r="G43" s="42"/>
      <c r="H43" s="45"/>
      <c r="I43" s="86">
        <f t="shared" ref="I43:I63" si="24">IF(H43&lt;&gt;0,IF(H43&lt;D43,1,0),0)</f>
        <v>0</v>
      </c>
      <c r="J43" s="48"/>
      <c r="K43" s="87">
        <f t="shared" ref="K43:K63" si="25">IF(J43&lt;&gt;0,IF(J43&lt;2017,1,0),0)</f>
        <v>0</v>
      </c>
      <c r="L43" s="42"/>
      <c r="M43" s="42"/>
      <c r="N43" s="45"/>
      <c r="O43" s="88">
        <f t="shared" ref="O43" si="26">IF(N43&lt;&gt;0,IF(N43+H43&gt;3*D43,0,IF(N43+H43&gt;D43*2.5,25,IF(N43+H43&gt;D43*2,50,IF(N43+H43&gt;D43*1.5,75,100)))),0)</f>
        <v>0</v>
      </c>
      <c r="P43" s="45"/>
      <c r="Q43" s="42"/>
      <c r="R43" s="42"/>
      <c r="S43" s="45"/>
      <c r="T43" s="45"/>
      <c r="U43" s="42"/>
      <c r="V43" s="88">
        <v>0</v>
      </c>
      <c r="W43" s="88"/>
    </row>
    <row r="44" spans="1:23" ht="39.950000000000003" customHeight="1" x14ac:dyDescent="0.25">
      <c r="A44" s="49" t="s">
        <v>1861</v>
      </c>
      <c r="B44" s="49" t="s">
        <v>80</v>
      </c>
      <c r="C44" s="49"/>
      <c r="D44" s="32">
        <f t="shared" si="3"/>
        <v>0</v>
      </c>
      <c r="E44" s="42"/>
      <c r="F44" s="37">
        <f t="shared" si="23"/>
        <v>1</v>
      </c>
      <c r="G44" s="42"/>
      <c r="H44" s="45"/>
      <c r="I44" s="86">
        <f t="shared" si="24"/>
        <v>0</v>
      </c>
      <c r="J44" s="48"/>
      <c r="K44" s="87">
        <f t="shared" si="25"/>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1862</v>
      </c>
      <c r="B45" s="49" t="s">
        <v>91</v>
      </c>
      <c r="C45" s="49"/>
      <c r="D45" s="32">
        <f t="shared" si="3"/>
        <v>0</v>
      </c>
      <c r="E45" s="42"/>
      <c r="F45" s="37">
        <f t="shared" si="23"/>
        <v>1</v>
      </c>
      <c r="G45" s="42"/>
      <c r="H45" s="45"/>
      <c r="I45" s="86">
        <f t="shared" si="24"/>
        <v>0</v>
      </c>
      <c r="J45" s="48"/>
      <c r="K45" s="87">
        <f t="shared" si="25"/>
        <v>0</v>
      </c>
      <c r="L45" s="42"/>
      <c r="M45" s="42"/>
      <c r="N45" s="45"/>
      <c r="O45" s="88">
        <f t="shared" ref="O45:O46" si="27">IF(N45&lt;&gt;0,IF(N45+H45&gt;3*D45,0,IF(N45+H45&gt;D45*2.5,25,IF(N45+H45&gt;D45*2,50,IF(N45+H45&gt;D45*1.5,75,100)))),0)</f>
        <v>0</v>
      </c>
      <c r="P45" s="45"/>
      <c r="Q45" s="42"/>
      <c r="R45" s="42"/>
      <c r="S45" s="45"/>
      <c r="T45" s="45"/>
      <c r="U45" s="42"/>
      <c r="V45" s="88">
        <v>0</v>
      </c>
      <c r="W45" s="88"/>
    </row>
    <row r="46" spans="1:23" ht="39.950000000000003" customHeight="1" x14ac:dyDescent="0.25">
      <c r="A46" s="49" t="s">
        <v>1863</v>
      </c>
      <c r="B46" s="49" t="s">
        <v>58</v>
      </c>
      <c r="C46" s="49" t="s">
        <v>1864</v>
      </c>
      <c r="D46" s="32">
        <f t="shared" si="3"/>
        <v>0</v>
      </c>
      <c r="E46" s="42"/>
      <c r="F46" s="37">
        <f t="shared" si="23"/>
        <v>1</v>
      </c>
      <c r="G46" s="42"/>
      <c r="H46" s="45"/>
      <c r="I46" s="86">
        <f t="shared" si="24"/>
        <v>0</v>
      </c>
      <c r="J46" s="48"/>
      <c r="K46" s="87">
        <f t="shared" si="25"/>
        <v>0</v>
      </c>
      <c r="L46" s="42"/>
      <c r="M46" s="42"/>
      <c r="N46" s="45"/>
      <c r="O46" s="88">
        <f t="shared" si="27"/>
        <v>0</v>
      </c>
      <c r="P46" s="45"/>
      <c r="Q46" s="42"/>
      <c r="R46" s="42"/>
      <c r="S46" s="45"/>
      <c r="T46" s="45"/>
      <c r="U46" s="42"/>
      <c r="V46" s="88">
        <v>0</v>
      </c>
      <c r="W46" s="88"/>
    </row>
    <row r="47" spans="1:23" ht="39.950000000000003" customHeight="1" x14ac:dyDescent="0.25">
      <c r="A47" s="49" t="s">
        <v>1865</v>
      </c>
      <c r="B47" s="49" t="s">
        <v>80</v>
      </c>
      <c r="C47" s="49"/>
      <c r="D47" s="32">
        <f t="shared" si="3"/>
        <v>0</v>
      </c>
      <c r="E47" s="42"/>
      <c r="F47" s="37">
        <f t="shared" si="23"/>
        <v>1</v>
      </c>
      <c r="G47" s="42"/>
      <c r="H47" s="45"/>
      <c r="I47" s="86">
        <f t="shared" si="24"/>
        <v>0</v>
      </c>
      <c r="J47" s="48"/>
      <c r="K47" s="87">
        <f t="shared" si="25"/>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1866</v>
      </c>
      <c r="B48" s="49" t="s">
        <v>58</v>
      </c>
      <c r="C48" s="49"/>
      <c r="D48" s="32">
        <f t="shared" si="3"/>
        <v>0</v>
      </c>
      <c r="E48" s="42"/>
      <c r="F48" s="37">
        <f t="shared" si="23"/>
        <v>1</v>
      </c>
      <c r="G48" s="42"/>
      <c r="H48" s="45"/>
      <c r="I48" s="86">
        <f t="shared" si="24"/>
        <v>0</v>
      </c>
      <c r="J48" s="48"/>
      <c r="K48" s="87">
        <f t="shared" si="25"/>
        <v>0</v>
      </c>
      <c r="L48" s="42"/>
      <c r="M48" s="42"/>
      <c r="N48" s="45"/>
      <c r="O48" s="88">
        <f t="shared" ref="O48:O49" si="28">IF(N48&lt;&gt;0,IF(N48+H48&gt;3*D48,0,IF(N48+H48&gt;D48*2.5,25,IF(N48+H48&gt;D48*2,50,IF(N48+H48&gt;D48*1.5,75,100)))),0)</f>
        <v>0</v>
      </c>
      <c r="P48" s="45"/>
      <c r="Q48" s="42"/>
      <c r="R48" s="42"/>
      <c r="S48" s="45"/>
      <c r="T48" s="45"/>
      <c r="U48" s="42"/>
      <c r="V48" s="88">
        <v>0</v>
      </c>
      <c r="W48" s="88"/>
    </row>
    <row r="49" spans="1:23" ht="39.950000000000003" customHeight="1" x14ac:dyDescent="0.25">
      <c r="A49" s="49" t="s">
        <v>1867</v>
      </c>
      <c r="B49" s="49" t="s">
        <v>80</v>
      </c>
      <c r="C49" s="49" t="s">
        <v>1868</v>
      </c>
      <c r="D49" s="32">
        <f t="shared" si="3"/>
        <v>0</v>
      </c>
      <c r="E49" s="42"/>
      <c r="F49" s="37">
        <f t="shared" si="23"/>
        <v>1</v>
      </c>
      <c r="G49" s="42"/>
      <c r="H49" s="45"/>
      <c r="I49" s="86">
        <f t="shared" si="24"/>
        <v>0</v>
      </c>
      <c r="J49" s="48"/>
      <c r="K49" s="87">
        <f t="shared" si="25"/>
        <v>0</v>
      </c>
      <c r="L49" s="42"/>
      <c r="M49" s="42"/>
      <c r="N49" s="45"/>
      <c r="O49" s="88">
        <f t="shared" si="28"/>
        <v>0</v>
      </c>
      <c r="P49" s="45"/>
      <c r="Q49" s="42"/>
      <c r="R49" s="42"/>
      <c r="S49" s="45"/>
      <c r="T49" s="45"/>
      <c r="U49" s="42"/>
      <c r="V49" s="88">
        <v>0</v>
      </c>
      <c r="W49" s="88"/>
    </row>
    <row r="50" spans="1:23" ht="39.950000000000003" customHeight="1" x14ac:dyDescent="0.25">
      <c r="A50" s="49" t="s">
        <v>1821</v>
      </c>
      <c r="B50" s="49" t="s">
        <v>80</v>
      </c>
      <c r="C50" s="49" t="s">
        <v>1869</v>
      </c>
      <c r="D50" s="32">
        <f t="shared" si="3"/>
        <v>0</v>
      </c>
      <c r="E50" s="42"/>
      <c r="F50" s="37">
        <f t="shared" si="23"/>
        <v>1</v>
      </c>
      <c r="G50" s="42"/>
      <c r="H50" s="45"/>
      <c r="I50" s="86">
        <f t="shared" si="24"/>
        <v>0</v>
      </c>
      <c r="J50" s="48"/>
      <c r="K50" s="87">
        <f t="shared" si="25"/>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1870</v>
      </c>
      <c r="B51" s="49" t="s">
        <v>80</v>
      </c>
      <c r="C51" s="49"/>
      <c r="D51" s="32">
        <f t="shared" si="3"/>
        <v>0</v>
      </c>
      <c r="E51" s="42"/>
      <c r="F51" s="37">
        <f t="shared" si="23"/>
        <v>1</v>
      </c>
      <c r="G51" s="42"/>
      <c r="H51" s="45"/>
      <c r="I51" s="86">
        <f t="shared" si="24"/>
        <v>0</v>
      </c>
      <c r="J51" s="48"/>
      <c r="K51" s="87">
        <f t="shared" si="25"/>
        <v>0</v>
      </c>
      <c r="L51" s="42"/>
      <c r="M51" s="42"/>
      <c r="N51" s="45"/>
      <c r="O51" s="88">
        <f t="shared" ref="O51:O52" si="29">IF(N51&lt;&gt;0,IF(N51+H51&gt;3*D51,0,IF(N51+H51&gt;D51*2.5,25,IF(N51+H51&gt;D51*2,50,IF(N51+H51&gt;D51*1.5,75,100)))),0)</f>
        <v>0</v>
      </c>
      <c r="P51" s="45"/>
      <c r="Q51" s="42"/>
      <c r="R51" s="42"/>
      <c r="S51" s="45"/>
      <c r="T51" s="45"/>
      <c r="U51" s="42"/>
      <c r="V51" s="88">
        <v>0</v>
      </c>
      <c r="W51" s="88"/>
    </row>
    <row r="52" spans="1:23" ht="39.950000000000003" customHeight="1" x14ac:dyDescent="0.25">
      <c r="A52" s="49" t="s">
        <v>1871</v>
      </c>
      <c r="B52" s="49" t="s">
        <v>80</v>
      </c>
      <c r="C52" s="49" t="s">
        <v>1869</v>
      </c>
      <c r="D52" s="32">
        <f t="shared" si="3"/>
        <v>0</v>
      </c>
      <c r="E52" s="42"/>
      <c r="F52" s="37">
        <f t="shared" si="23"/>
        <v>1</v>
      </c>
      <c r="G52" s="42"/>
      <c r="H52" s="45"/>
      <c r="I52" s="86">
        <f t="shared" si="24"/>
        <v>0</v>
      </c>
      <c r="J52" s="48"/>
      <c r="K52" s="87">
        <f t="shared" si="25"/>
        <v>0</v>
      </c>
      <c r="L52" s="42"/>
      <c r="M52" s="42"/>
      <c r="N52" s="45"/>
      <c r="O52" s="88">
        <f t="shared" si="29"/>
        <v>0</v>
      </c>
      <c r="P52" s="45"/>
      <c r="Q52" s="42"/>
      <c r="R52" s="42"/>
      <c r="S52" s="45"/>
      <c r="T52" s="45"/>
      <c r="U52" s="42"/>
      <c r="V52" s="88">
        <v>0</v>
      </c>
      <c r="W52" s="88"/>
    </row>
    <row r="53" spans="1:23" ht="39.950000000000003" customHeight="1" x14ac:dyDescent="0.25">
      <c r="A53" s="49" t="s">
        <v>1872</v>
      </c>
      <c r="B53" s="49" t="s">
        <v>80</v>
      </c>
      <c r="C53" s="49" t="s">
        <v>1873</v>
      </c>
      <c r="D53" s="32">
        <f t="shared" si="3"/>
        <v>0</v>
      </c>
      <c r="E53" s="42"/>
      <c r="F53" s="37">
        <f t="shared" si="23"/>
        <v>1</v>
      </c>
      <c r="G53" s="42"/>
      <c r="H53" s="45"/>
      <c r="I53" s="86">
        <f t="shared" si="24"/>
        <v>0</v>
      </c>
      <c r="J53" s="48"/>
      <c r="K53" s="87">
        <f t="shared" si="25"/>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1874</v>
      </c>
      <c r="B54" s="49" t="s">
        <v>80</v>
      </c>
      <c r="C54" s="49" t="s">
        <v>1869</v>
      </c>
      <c r="D54" s="32">
        <f t="shared" si="3"/>
        <v>0</v>
      </c>
      <c r="E54" s="42"/>
      <c r="F54" s="37">
        <f t="shared" si="23"/>
        <v>1</v>
      </c>
      <c r="G54" s="42"/>
      <c r="H54" s="45"/>
      <c r="I54" s="86">
        <f t="shared" si="24"/>
        <v>0</v>
      </c>
      <c r="J54" s="48"/>
      <c r="K54" s="87">
        <f t="shared" si="25"/>
        <v>0</v>
      </c>
      <c r="L54" s="42"/>
      <c r="M54" s="42"/>
      <c r="N54" s="45"/>
      <c r="O54" s="88">
        <f t="shared" ref="O54:O55" si="30">IF(N54&lt;&gt;0,IF(N54+H54&gt;3*D54,0,IF(N54+H54&gt;D54*2.5,25,IF(N54+H54&gt;D54*2,50,IF(N54+H54&gt;D54*1.5,75,100)))),0)</f>
        <v>0</v>
      </c>
      <c r="P54" s="45"/>
      <c r="Q54" s="42"/>
      <c r="R54" s="42"/>
      <c r="S54" s="45"/>
      <c r="T54" s="45"/>
      <c r="U54" s="42"/>
      <c r="V54" s="88">
        <v>0</v>
      </c>
      <c r="W54" s="88"/>
    </row>
    <row r="55" spans="1:23" ht="39.950000000000003" customHeight="1" x14ac:dyDescent="0.25">
      <c r="A55" s="49" t="s">
        <v>1571</v>
      </c>
      <c r="B55" s="49" t="s">
        <v>80</v>
      </c>
      <c r="C55" s="49" t="s">
        <v>1875</v>
      </c>
      <c r="D55" s="32">
        <f t="shared" si="3"/>
        <v>0</v>
      </c>
      <c r="E55" s="42"/>
      <c r="F55" s="37">
        <f t="shared" si="23"/>
        <v>1</v>
      </c>
      <c r="G55" s="42"/>
      <c r="H55" s="45"/>
      <c r="I55" s="86">
        <f t="shared" si="24"/>
        <v>0</v>
      </c>
      <c r="J55" s="48"/>
      <c r="K55" s="87">
        <f t="shared" si="25"/>
        <v>0</v>
      </c>
      <c r="L55" s="42"/>
      <c r="M55" s="42"/>
      <c r="N55" s="45"/>
      <c r="O55" s="88">
        <f t="shared" si="30"/>
        <v>0</v>
      </c>
      <c r="P55" s="45"/>
      <c r="Q55" s="42"/>
      <c r="R55" s="42"/>
      <c r="S55" s="45"/>
      <c r="T55" s="45"/>
      <c r="U55" s="42"/>
      <c r="V55" s="88">
        <v>0</v>
      </c>
      <c r="W55" s="88"/>
    </row>
    <row r="56" spans="1:23" ht="39.950000000000003" customHeight="1" x14ac:dyDescent="0.25">
      <c r="A56" s="49" t="s">
        <v>1573</v>
      </c>
      <c r="B56" s="49" t="s">
        <v>58</v>
      </c>
      <c r="C56" s="49"/>
      <c r="D56" s="32">
        <f t="shared" si="3"/>
        <v>0</v>
      </c>
      <c r="E56" s="42"/>
      <c r="F56" s="37">
        <f t="shared" si="23"/>
        <v>1</v>
      </c>
      <c r="G56" s="42"/>
      <c r="H56" s="45"/>
      <c r="I56" s="86">
        <f t="shared" si="24"/>
        <v>0</v>
      </c>
      <c r="J56" s="48"/>
      <c r="K56" s="87">
        <f t="shared" si="25"/>
        <v>0</v>
      </c>
      <c r="L56" s="42"/>
      <c r="M56" s="42"/>
      <c r="N56" s="45"/>
      <c r="O56" s="88">
        <f>IF(N56&lt;&gt;0,IF(N56+H56&gt;3*D56,0,IF(N56+H56&gt;D56*2.5,25,IF(N56+H56&gt;D56*2,50,IF(N56+H56&gt;D56*1.5,75,100)))),0)</f>
        <v>0</v>
      </c>
      <c r="P56" s="45"/>
      <c r="Q56" s="42"/>
      <c r="R56" s="42"/>
      <c r="S56" s="45"/>
      <c r="T56" s="45"/>
      <c r="U56" s="42"/>
      <c r="V56" s="88">
        <v>0</v>
      </c>
      <c r="W56" s="88"/>
    </row>
    <row r="57" spans="1:23" ht="39.950000000000003" customHeight="1" x14ac:dyDescent="0.25">
      <c r="A57" s="49" t="s">
        <v>885</v>
      </c>
      <c r="B57" s="49" t="s">
        <v>58</v>
      </c>
      <c r="C57" s="49"/>
      <c r="D57" s="32">
        <f t="shared" si="3"/>
        <v>0</v>
      </c>
      <c r="E57" s="42"/>
      <c r="F57" s="37">
        <f t="shared" si="23"/>
        <v>1</v>
      </c>
      <c r="G57" s="42"/>
      <c r="H57" s="45"/>
      <c r="I57" s="86">
        <f t="shared" si="24"/>
        <v>0</v>
      </c>
      <c r="J57" s="48"/>
      <c r="K57" s="87">
        <f t="shared" si="25"/>
        <v>0</v>
      </c>
      <c r="L57" s="42"/>
      <c r="M57" s="42"/>
      <c r="N57" s="45"/>
      <c r="O57" s="88">
        <f t="shared" ref="O57:O58" si="31">IF(N57&lt;&gt;0,IF(N57+H57&gt;3*D57,0,IF(N57+H57&gt;D57*2.5,25,IF(N57+H57&gt;D57*2,50,IF(N57+H57&gt;D57*1.5,75,100)))),0)</f>
        <v>0</v>
      </c>
      <c r="P57" s="45"/>
      <c r="Q57" s="42"/>
      <c r="R57" s="42"/>
      <c r="S57" s="45"/>
      <c r="T57" s="45"/>
      <c r="U57" s="42"/>
      <c r="V57" s="88">
        <v>0</v>
      </c>
      <c r="W57" s="88"/>
    </row>
    <row r="58" spans="1:23" ht="39.950000000000003" customHeight="1" x14ac:dyDescent="0.25">
      <c r="A58" s="49" t="s">
        <v>1876</v>
      </c>
      <c r="B58" s="49" t="s">
        <v>80</v>
      </c>
      <c r="C58" s="49" t="s">
        <v>1877</v>
      </c>
      <c r="D58" s="32">
        <f t="shared" si="3"/>
        <v>0</v>
      </c>
      <c r="E58" s="42"/>
      <c r="F58" s="37">
        <f t="shared" si="23"/>
        <v>1</v>
      </c>
      <c r="G58" s="42"/>
      <c r="H58" s="45"/>
      <c r="I58" s="86">
        <f t="shared" si="24"/>
        <v>0</v>
      </c>
      <c r="J58" s="48"/>
      <c r="K58" s="87">
        <f t="shared" si="25"/>
        <v>0</v>
      </c>
      <c r="L58" s="42"/>
      <c r="M58" s="42"/>
      <c r="N58" s="45"/>
      <c r="O58" s="88">
        <f t="shared" si="31"/>
        <v>0</v>
      </c>
      <c r="P58" s="45"/>
      <c r="Q58" s="42"/>
      <c r="R58" s="42"/>
      <c r="S58" s="45"/>
      <c r="T58" s="45"/>
      <c r="U58" s="42"/>
      <c r="V58" s="88">
        <v>0</v>
      </c>
      <c r="W58" s="88"/>
    </row>
    <row r="59" spans="1:23" ht="39.950000000000003" customHeight="1" x14ac:dyDescent="0.25">
      <c r="A59" s="49" t="s">
        <v>1059</v>
      </c>
      <c r="B59" s="49" t="s">
        <v>80</v>
      </c>
      <c r="C59" s="49" t="s">
        <v>1513</v>
      </c>
      <c r="D59" s="32">
        <f t="shared" si="3"/>
        <v>0</v>
      </c>
      <c r="E59" s="42"/>
      <c r="F59" s="37">
        <f t="shared" si="23"/>
        <v>1</v>
      </c>
      <c r="G59" s="42"/>
      <c r="H59" s="45"/>
      <c r="I59" s="86">
        <f t="shared" si="24"/>
        <v>0</v>
      </c>
      <c r="J59" s="48"/>
      <c r="K59" s="87">
        <f t="shared" si="25"/>
        <v>0</v>
      </c>
      <c r="L59" s="42"/>
      <c r="M59" s="42"/>
      <c r="N59" s="45"/>
      <c r="O59" s="88">
        <f>IF(N59&lt;&gt;0,IF(N59+H59&gt;3*D59,0,IF(N59+H59&gt;D59*2.5,25,IF(N59+H59&gt;D59*2,50,IF(N59+H59&gt;D59*1.5,75,100)))),0)</f>
        <v>0</v>
      </c>
      <c r="P59" s="45"/>
      <c r="Q59" s="42"/>
      <c r="R59" s="42"/>
      <c r="S59" s="45"/>
      <c r="T59" s="45"/>
      <c r="U59" s="42"/>
      <c r="V59" s="88">
        <v>0</v>
      </c>
      <c r="W59" s="88"/>
    </row>
    <row r="60" spans="1:23" ht="39.950000000000003" customHeight="1" x14ac:dyDescent="0.25">
      <c r="A60" s="49" t="s">
        <v>1878</v>
      </c>
      <c r="B60" s="49" t="s">
        <v>80</v>
      </c>
      <c r="C60" s="49"/>
      <c r="D60" s="32">
        <f t="shared" si="3"/>
        <v>0</v>
      </c>
      <c r="E60" s="42"/>
      <c r="F60" s="37">
        <f t="shared" si="23"/>
        <v>1</v>
      </c>
      <c r="G60" s="42"/>
      <c r="H60" s="45"/>
      <c r="I60" s="86">
        <f t="shared" si="24"/>
        <v>0</v>
      </c>
      <c r="J60" s="48"/>
      <c r="K60" s="87">
        <f t="shared" si="25"/>
        <v>0</v>
      </c>
      <c r="L60" s="42"/>
      <c r="M60" s="42"/>
      <c r="N60" s="45"/>
      <c r="O60" s="88">
        <f t="shared" ref="O60:O63" si="32">IF(N60&lt;&gt;0,IF(N60+H60&gt;3*D60,0,IF(N60+H60&gt;D60*2.5,25,IF(N60+H60&gt;D60*2,50,IF(N60+H60&gt;D60*1.5,75,100)))),0)</f>
        <v>0</v>
      </c>
      <c r="P60" s="45"/>
      <c r="Q60" s="42"/>
      <c r="R60" s="42"/>
      <c r="S60" s="45"/>
      <c r="T60" s="45"/>
      <c r="U60" s="42"/>
      <c r="V60" s="88">
        <v>0</v>
      </c>
      <c r="W60" s="88"/>
    </row>
    <row r="61" spans="1:23" ht="39.950000000000003" customHeight="1" x14ac:dyDescent="0.25">
      <c r="A61" s="49" t="s">
        <v>1879</v>
      </c>
      <c r="B61" s="49" t="s">
        <v>91</v>
      </c>
      <c r="C61" s="49"/>
      <c r="D61" s="32">
        <f t="shared" si="3"/>
        <v>0</v>
      </c>
      <c r="E61" s="42"/>
      <c r="F61" s="37">
        <f t="shared" si="23"/>
        <v>1</v>
      </c>
      <c r="G61" s="42"/>
      <c r="H61" s="45"/>
      <c r="I61" s="86">
        <f t="shared" si="24"/>
        <v>0</v>
      </c>
      <c r="J61" s="48"/>
      <c r="K61" s="87">
        <f t="shared" si="25"/>
        <v>0</v>
      </c>
      <c r="L61" s="42"/>
      <c r="M61" s="42"/>
      <c r="N61" s="45"/>
      <c r="O61" s="88">
        <f t="shared" si="32"/>
        <v>0</v>
      </c>
      <c r="P61" s="45"/>
      <c r="Q61" s="42"/>
      <c r="R61" s="42"/>
      <c r="S61" s="45"/>
      <c r="T61" s="45"/>
      <c r="U61" s="42"/>
      <c r="V61" s="88">
        <v>0</v>
      </c>
      <c r="W61" s="88"/>
    </row>
    <row r="62" spans="1:23" ht="39.950000000000003" customHeight="1" x14ac:dyDescent="0.25">
      <c r="A62" s="49" t="s">
        <v>1880</v>
      </c>
      <c r="B62" s="49" t="s">
        <v>56</v>
      </c>
      <c r="C62" s="49"/>
      <c r="D62" s="32">
        <f t="shared" si="3"/>
        <v>1</v>
      </c>
      <c r="E62" s="42"/>
      <c r="F62" s="37">
        <f t="shared" si="23"/>
        <v>1</v>
      </c>
      <c r="G62" s="42"/>
      <c r="H62" s="45"/>
      <c r="I62" s="86">
        <f t="shared" si="24"/>
        <v>0</v>
      </c>
      <c r="J62" s="48"/>
      <c r="K62" s="87">
        <f t="shared" si="25"/>
        <v>0</v>
      </c>
      <c r="L62" s="42"/>
      <c r="M62" s="42"/>
      <c r="N62" s="45"/>
      <c r="O62" s="88">
        <f t="shared" si="32"/>
        <v>0</v>
      </c>
      <c r="P62" s="45"/>
      <c r="Q62" s="42"/>
      <c r="R62" s="42"/>
      <c r="S62" s="45"/>
      <c r="T62" s="45"/>
      <c r="U62" s="42"/>
      <c r="V62" s="88">
        <v>0</v>
      </c>
      <c r="W62" s="88"/>
    </row>
    <row r="63" spans="1:23" ht="39.950000000000003" customHeight="1" x14ac:dyDescent="0.25">
      <c r="A63" s="49" t="s">
        <v>765</v>
      </c>
      <c r="B63" s="49" t="s">
        <v>80</v>
      </c>
      <c r="C63" s="49"/>
      <c r="D63" s="32">
        <f t="shared" si="3"/>
        <v>0</v>
      </c>
      <c r="E63" s="42"/>
      <c r="F63" s="37">
        <f t="shared" si="23"/>
        <v>1</v>
      </c>
      <c r="G63" s="42"/>
      <c r="H63" s="45"/>
      <c r="I63" s="86">
        <f t="shared" si="24"/>
        <v>0</v>
      </c>
      <c r="J63" s="48"/>
      <c r="K63" s="87">
        <f t="shared" si="25"/>
        <v>0</v>
      </c>
      <c r="L63" s="42"/>
      <c r="M63" s="42"/>
      <c r="N63" s="45"/>
      <c r="O63" s="88">
        <f t="shared" si="32"/>
        <v>0</v>
      </c>
      <c r="P63" s="45"/>
      <c r="Q63" s="42"/>
      <c r="R63" s="42"/>
      <c r="S63" s="45"/>
      <c r="T63" s="45"/>
      <c r="U63" s="42"/>
      <c r="V63" s="88">
        <v>0</v>
      </c>
      <c r="W63" s="88"/>
    </row>
    <row r="64" spans="1:23" ht="39.950000000000003" customHeight="1" x14ac:dyDescent="0.25">
      <c r="A64" s="23" t="s">
        <v>64</v>
      </c>
      <c r="B64" s="23" t="s">
        <v>53</v>
      </c>
      <c r="C64" s="23" t="s">
        <v>54</v>
      </c>
      <c r="D64" s="36">
        <f>1500/80</f>
        <v>18.75</v>
      </c>
      <c r="E64" s="41"/>
      <c r="F64" s="28">
        <f>(AVERAGE(F65:F65)*$D$64)</f>
        <v>18.75</v>
      </c>
      <c r="G64" s="41"/>
      <c r="H64" s="44"/>
      <c r="I64" s="28">
        <f>(AVERAGE(I65:I65)*$D$64)</f>
        <v>0</v>
      </c>
      <c r="J64" s="47"/>
      <c r="K64" s="28">
        <f>(AVERAGE(K65:K65)*$D$64)</f>
        <v>0</v>
      </c>
      <c r="L64" s="41"/>
      <c r="M64" s="41"/>
      <c r="N64" s="44"/>
      <c r="O64" s="28">
        <f>AVERAGE(O65:O65)</f>
        <v>0</v>
      </c>
      <c r="P64" s="44"/>
      <c r="Q64" s="41"/>
      <c r="R64" s="41"/>
      <c r="S64" s="44"/>
      <c r="T64" s="44"/>
      <c r="U64" s="41"/>
      <c r="V64" s="28">
        <f>AVERAGE(V65:V65)</f>
        <v>0</v>
      </c>
      <c r="W64" s="28"/>
    </row>
    <row r="65" spans="1:23" ht="39.950000000000003" customHeight="1" x14ac:dyDescent="0.25">
      <c r="A65" s="49" t="s">
        <v>1881</v>
      </c>
      <c r="B65" s="49" t="s">
        <v>56</v>
      </c>
      <c r="C65" s="50"/>
      <c r="D65" s="32">
        <f t="shared" si="3"/>
        <v>1</v>
      </c>
      <c r="E65" s="42"/>
      <c r="F65" s="37">
        <f>IF(H65&lt;&gt;0,0,1)</f>
        <v>1</v>
      </c>
      <c r="G65" s="42"/>
      <c r="H65" s="45"/>
      <c r="I65" s="86">
        <f>IF(H65&lt;&gt;0,IF(H65&lt;D65,1,0),0)</f>
        <v>0</v>
      </c>
      <c r="J65" s="48"/>
      <c r="K65" s="87">
        <f t="shared" ref="K65" si="33">IF(J65&lt;&gt;0,IF(J65&lt;2017,1,0),0)</f>
        <v>0</v>
      </c>
      <c r="L65" s="42"/>
      <c r="M65" s="42"/>
      <c r="N65" s="45"/>
      <c r="O65" s="88">
        <f t="shared" ref="O65" si="34">IF(N65&lt;&gt;0,IF(N65+H65&gt;3*D65,0,IF(N65+H65&gt;D65*2.5,25,IF(N65+H65&gt;D65*2,50,IF(N65+H65&gt;D65*1.5,75,100)))),0)</f>
        <v>0</v>
      </c>
      <c r="P65" s="45"/>
      <c r="Q65" s="42"/>
      <c r="R65" s="42"/>
      <c r="S65" s="45"/>
      <c r="T65" s="45"/>
      <c r="U65" s="42"/>
      <c r="V65" s="88">
        <v>0</v>
      </c>
      <c r="W65" s="88"/>
    </row>
    <row r="66" spans="1:23" s="2" customFormat="1" ht="24.95" customHeight="1" x14ac:dyDescent="0.25">
      <c r="A66" s="133" t="s">
        <v>1882</v>
      </c>
      <c r="B66" s="133"/>
      <c r="C66" s="133"/>
      <c r="D66" s="39">
        <f>D67+D70</f>
        <v>100</v>
      </c>
      <c r="E66" s="40"/>
      <c r="F66" s="27">
        <f>F67+F70</f>
        <v>100</v>
      </c>
      <c r="G66" s="40"/>
      <c r="H66" s="43"/>
      <c r="I66" s="27">
        <f>I67+I70</f>
        <v>0</v>
      </c>
      <c r="J66" s="46"/>
      <c r="K66" s="27">
        <f>K67+K70</f>
        <v>0</v>
      </c>
      <c r="L66" s="40"/>
      <c r="M66" s="40"/>
      <c r="N66" s="43"/>
      <c r="O66" s="27">
        <f>AVERAGE(O67,O70)</f>
        <v>0</v>
      </c>
      <c r="P66" s="43"/>
      <c r="Q66" s="40"/>
      <c r="R66" s="40"/>
      <c r="S66" s="43"/>
      <c r="T66" s="43"/>
      <c r="U66" s="40"/>
      <c r="V66" s="27">
        <f>AVERAGE(V67,V70)</f>
        <v>0</v>
      </c>
      <c r="W66" s="27"/>
    </row>
    <row r="67" spans="1:23" ht="39.950000000000003" customHeight="1" x14ac:dyDescent="0.25">
      <c r="A67" s="23" t="s">
        <v>72</v>
      </c>
      <c r="B67" s="23" t="s">
        <v>53</v>
      </c>
      <c r="C67" s="23" t="s">
        <v>54</v>
      </c>
      <c r="D67" s="36">
        <f>1500/35</f>
        <v>42.857142857142854</v>
      </c>
      <c r="E67" s="41"/>
      <c r="F67" s="28">
        <f>(AVERAGE(F68:F69)*$D$67)</f>
        <v>42.857142857142854</v>
      </c>
      <c r="G67" s="41"/>
      <c r="H67" s="44"/>
      <c r="I67" s="28">
        <f>(AVERAGE(I68:I69)*$D$67)</f>
        <v>0</v>
      </c>
      <c r="J67" s="47"/>
      <c r="K67" s="28">
        <f>(AVERAGE(K68:K69)*$D$67)</f>
        <v>0</v>
      </c>
      <c r="L67" s="41"/>
      <c r="M67" s="41"/>
      <c r="N67" s="44"/>
      <c r="O67" s="28">
        <f>AVERAGE(O68:O69)</f>
        <v>0</v>
      </c>
      <c r="P67" s="44"/>
      <c r="Q67" s="41"/>
      <c r="R67" s="41"/>
      <c r="S67" s="44"/>
      <c r="T67" s="44"/>
      <c r="U67" s="41"/>
      <c r="V67" s="28">
        <f>AVERAGE(V68:V69)</f>
        <v>0</v>
      </c>
      <c r="W67" s="28"/>
    </row>
    <row r="68" spans="1:23" ht="39.950000000000003" customHeight="1" x14ac:dyDescent="0.25">
      <c r="A68" s="49" t="s">
        <v>1883</v>
      </c>
      <c r="B68" s="49" t="s">
        <v>56</v>
      </c>
      <c r="C68" s="49"/>
      <c r="D68" s="32">
        <f t="shared" ref="D68:D69" si="35">IF(B68="I",$F$2,IF(B68="G/2",$F$2/2,IF(B68="G/5",$F$2/5,IF(B68="G/10",$F$2/10,1))))</f>
        <v>1</v>
      </c>
      <c r="E68" s="42"/>
      <c r="F68" s="37">
        <f t="shared" ref="F68:F69" si="36">IF(H68&lt;&gt;0,0,1)</f>
        <v>1</v>
      </c>
      <c r="G68" s="42"/>
      <c r="H68" s="45"/>
      <c r="I68" s="86">
        <f t="shared" ref="I68:I69" si="37">IF(H68&lt;&gt;0,IF(H68&lt;D68,1,0),0)</f>
        <v>0</v>
      </c>
      <c r="J68" s="48"/>
      <c r="K68" s="87">
        <f t="shared" ref="K68:K69" si="38">IF(J68&lt;&gt;0,IF(J68&lt;2017,1,0),0)</f>
        <v>0</v>
      </c>
      <c r="L68" s="42"/>
      <c r="M68" s="42"/>
      <c r="N68" s="45"/>
      <c r="O68" s="88">
        <f>IF(N68&lt;&gt;0,IF(N68+H68&gt;3*D68,0,IF(N68+H68&gt;D68*2.5,25,IF(N68+H68&gt;D68*2,50,IF(N68+H68&gt;D68*1.5,75,100)))),0)</f>
        <v>0</v>
      </c>
      <c r="P68" s="45"/>
      <c r="Q68" s="42"/>
      <c r="R68" s="42"/>
      <c r="S68" s="45"/>
      <c r="T68" s="45"/>
      <c r="U68" s="42"/>
      <c r="V68" s="88">
        <v>0</v>
      </c>
      <c r="W68" s="88"/>
    </row>
    <row r="69" spans="1:23" ht="39.950000000000003" customHeight="1" x14ac:dyDescent="0.25">
      <c r="A69" s="49" t="s">
        <v>1884</v>
      </c>
      <c r="B69" s="49" t="s">
        <v>80</v>
      </c>
      <c r="C69" s="49"/>
      <c r="D69" s="32">
        <f t="shared" si="35"/>
        <v>0</v>
      </c>
      <c r="E69" s="42"/>
      <c r="F69" s="37">
        <f t="shared" si="36"/>
        <v>1</v>
      </c>
      <c r="G69" s="42"/>
      <c r="H69" s="45"/>
      <c r="I69" s="86">
        <f t="shared" si="37"/>
        <v>0</v>
      </c>
      <c r="J69" s="48"/>
      <c r="K69" s="87">
        <f t="shared" si="38"/>
        <v>0</v>
      </c>
      <c r="L69" s="42"/>
      <c r="M69" s="42"/>
      <c r="N69" s="45"/>
      <c r="O69" s="88">
        <f t="shared" ref="O69" si="39">IF(N69&lt;&gt;0,IF(N69+H69&gt;3*D69,0,IF(N69+H69&gt;D69*2.5,25,IF(N69+H69&gt;D69*2,50,IF(N69+H69&gt;D69*1.5,75,100)))),0)</f>
        <v>0</v>
      </c>
      <c r="P69" s="45"/>
      <c r="Q69" s="42"/>
      <c r="R69" s="42"/>
      <c r="S69" s="45"/>
      <c r="T69" s="45"/>
      <c r="U69" s="42"/>
      <c r="V69" s="88">
        <v>0</v>
      </c>
      <c r="W69" s="88"/>
    </row>
    <row r="70" spans="1:23" ht="39.950000000000003" customHeight="1" x14ac:dyDescent="0.25">
      <c r="A70" s="23" t="s">
        <v>174</v>
      </c>
      <c r="B70" s="23" t="s">
        <v>53</v>
      </c>
      <c r="C70" s="23" t="s">
        <v>54</v>
      </c>
      <c r="D70" s="36">
        <f>2000/35</f>
        <v>57.142857142857146</v>
      </c>
      <c r="E70" s="41"/>
      <c r="F70" s="28">
        <f>(AVERAGE(F71:F75)*$D$70)</f>
        <v>57.142857142857146</v>
      </c>
      <c r="G70" s="41"/>
      <c r="H70" s="44"/>
      <c r="I70" s="28">
        <f>(AVERAGE(I71:I75)*$D$70)</f>
        <v>0</v>
      </c>
      <c r="J70" s="47"/>
      <c r="K70" s="28">
        <f>(AVERAGE(K71:K75)*$D$70)</f>
        <v>0</v>
      </c>
      <c r="L70" s="41"/>
      <c r="M70" s="41"/>
      <c r="N70" s="44"/>
      <c r="O70" s="28">
        <f>AVERAGE(O71:O75)</f>
        <v>0</v>
      </c>
      <c r="P70" s="44"/>
      <c r="Q70" s="41"/>
      <c r="R70" s="41"/>
      <c r="S70" s="44"/>
      <c r="T70" s="44"/>
      <c r="U70" s="41"/>
      <c r="V70" s="28">
        <f>AVERAGE(V71:V75)</f>
        <v>0</v>
      </c>
      <c r="W70" s="28"/>
    </row>
    <row r="71" spans="1:23" ht="39.950000000000003" customHeight="1" x14ac:dyDescent="0.25">
      <c r="A71" s="49" t="s">
        <v>1885</v>
      </c>
      <c r="B71" s="49" t="s">
        <v>80</v>
      </c>
      <c r="C71" s="50"/>
      <c r="D71" s="32">
        <f t="shared" ref="D71:D75" si="40">IF(B71="I",$F$2,IF(B71="G/2",$F$2/2,IF(B71="G/5",$F$2/5,IF(B71="G/10",$F$2/10,1))))</f>
        <v>0</v>
      </c>
      <c r="E71" s="42"/>
      <c r="F71" s="37">
        <f>IF(H71&lt;&gt;0,0,1)</f>
        <v>1</v>
      </c>
      <c r="G71" s="42"/>
      <c r="H71" s="45"/>
      <c r="I71" s="86">
        <f>IF(H71&lt;&gt;0,IF(H71&lt;D71,1,0),0)</f>
        <v>0</v>
      </c>
      <c r="J71" s="48"/>
      <c r="K71" s="87">
        <f t="shared" ref="K71:K75" si="41">IF(J71&lt;&gt;0,IF(J71&lt;2017,1,0),0)</f>
        <v>0</v>
      </c>
      <c r="L71" s="42"/>
      <c r="M71" s="42"/>
      <c r="N71" s="45"/>
      <c r="O71" s="88">
        <f t="shared" ref="O71:O75" si="42">IF(N71&lt;&gt;0,IF(N71+H71&gt;3*D71,0,IF(N71+H71&gt;D71*2.5,25,IF(N71+H71&gt;D71*2,50,IF(N71+H71&gt;D71*1.5,75,100)))),0)</f>
        <v>0</v>
      </c>
      <c r="P71" s="45"/>
      <c r="Q71" s="42"/>
      <c r="R71" s="42"/>
      <c r="S71" s="45"/>
      <c r="T71" s="45"/>
      <c r="U71" s="42"/>
      <c r="V71" s="88">
        <v>0</v>
      </c>
      <c r="W71" s="88"/>
    </row>
    <row r="72" spans="1:23" ht="39.950000000000003" customHeight="1" x14ac:dyDescent="0.25">
      <c r="A72" s="49" t="s">
        <v>1886</v>
      </c>
      <c r="B72" s="49" t="s">
        <v>80</v>
      </c>
      <c r="C72" s="50" t="s">
        <v>1887</v>
      </c>
      <c r="D72" s="32">
        <f t="shared" si="40"/>
        <v>0</v>
      </c>
      <c r="E72" s="42"/>
      <c r="F72" s="37">
        <f>IF(H72&lt;&gt;0,0,1)</f>
        <v>1</v>
      </c>
      <c r="G72" s="42"/>
      <c r="H72" s="45"/>
      <c r="I72" s="86">
        <f>IF(H72&lt;&gt;0,IF(H72&lt;D72,1,0),0)</f>
        <v>0</v>
      </c>
      <c r="J72" s="48"/>
      <c r="K72" s="87">
        <f t="shared" si="41"/>
        <v>0</v>
      </c>
      <c r="L72" s="42"/>
      <c r="M72" s="42"/>
      <c r="N72" s="45"/>
      <c r="O72" s="88">
        <f t="shared" si="42"/>
        <v>0</v>
      </c>
      <c r="P72" s="45"/>
      <c r="Q72" s="42"/>
      <c r="R72" s="42"/>
      <c r="S72" s="45"/>
      <c r="T72" s="45"/>
      <c r="U72" s="42"/>
      <c r="V72" s="88">
        <v>0</v>
      </c>
      <c r="W72" s="88"/>
    </row>
    <row r="73" spans="1:23" ht="39.950000000000003" customHeight="1" x14ac:dyDescent="0.25">
      <c r="A73" s="49" t="s">
        <v>1888</v>
      </c>
      <c r="B73" s="49" t="s">
        <v>80</v>
      </c>
      <c r="C73" s="50" t="s">
        <v>1889</v>
      </c>
      <c r="D73" s="32">
        <f t="shared" ref="D73" si="43">IF(B73="I",$F$2,IF(B73="G/2",$F$2/2,IF(B73="G/5",$F$2/5,IF(B73="G/10",$F$2/10,1))))</f>
        <v>0</v>
      </c>
      <c r="E73" s="42"/>
      <c r="F73" s="37">
        <f>IF(H73&lt;&gt;0,0,1)</f>
        <v>1</v>
      </c>
      <c r="G73" s="42"/>
      <c r="H73" s="45"/>
      <c r="I73" s="86">
        <f>IF(H73&lt;&gt;0,IF(H73&lt;D73,1,0),0)</f>
        <v>0</v>
      </c>
      <c r="J73" s="48"/>
      <c r="K73" s="87">
        <f t="shared" ref="K73" si="44">IF(J73&lt;&gt;0,IF(J73&lt;2017,1,0),0)</f>
        <v>0</v>
      </c>
      <c r="L73" s="42"/>
      <c r="M73" s="42"/>
      <c r="N73" s="45"/>
      <c r="O73" s="88">
        <f t="shared" ref="O73" si="45">IF(N73&lt;&gt;0,IF(N73+H73&gt;3*D73,0,IF(N73+H73&gt;D73*2.5,25,IF(N73+H73&gt;D73*2,50,IF(N73+H73&gt;D73*1.5,75,100)))),0)</f>
        <v>0</v>
      </c>
      <c r="P73" s="45"/>
      <c r="Q73" s="42"/>
      <c r="R73" s="42"/>
      <c r="S73" s="45"/>
      <c r="T73" s="45"/>
      <c r="U73" s="42"/>
      <c r="V73" s="88">
        <v>0</v>
      </c>
      <c r="W73" s="88"/>
    </row>
    <row r="74" spans="1:23" ht="39.950000000000003" customHeight="1" x14ac:dyDescent="0.25">
      <c r="A74" s="49" t="s">
        <v>1890</v>
      </c>
      <c r="B74" s="49" t="s">
        <v>58</v>
      </c>
      <c r="C74" s="50" t="s">
        <v>1891</v>
      </c>
      <c r="D74" s="32">
        <f t="shared" si="40"/>
        <v>0</v>
      </c>
      <c r="E74" s="42"/>
      <c r="F74" s="37">
        <f>IF(H74&lt;&gt;0,0,1)</f>
        <v>1</v>
      </c>
      <c r="G74" s="42"/>
      <c r="H74" s="45"/>
      <c r="I74" s="86">
        <f>IF(H74&lt;&gt;0,IF(H74&lt;D74,1,0),0)</f>
        <v>0</v>
      </c>
      <c r="J74" s="48"/>
      <c r="K74" s="87">
        <f t="shared" si="41"/>
        <v>0</v>
      </c>
      <c r="L74" s="42"/>
      <c r="M74" s="42"/>
      <c r="N74" s="45"/>
      <c r="O74" s="88">
        <f t="shared" si="42"/>
        <v>0</v>
      </c>
      <c r="P74" s="45"/>
      <c r="Q74" s="42"/>
      <c r="R74" s="42"/>
      <c r="S74" s="45"/>
      <c r="T74" s="45"/>
      <c r="U74" s="42"/>
      <c r="V74" s="88">
        <v>0</v>
      </c>
      <c r="W74" s="88"/>
    </row>
    <row r="75" spans="1:23" ht="39.950000000000003" customHeight="1" x14ac:dyDescent="0.25">
      <c r="A75" s="49" t="s">
        <v>1892</v>
      </c>
      <c r="B75" s="49" t="s">
        <v>80</v>
      </c>
      <c r="C75" s="50" t="s">
        <v>1893</v>
      </c>
      <c r="D75" s="32">
        <f t="shared" si="40"/>
        <v>0</v>
      </c>
      <c r="E75" s="42"/>
      <c r="F75" s="37">
        <f>IF(H75&lt;&gt;0,0,1)</f>
        <v>1</v>
      </c>
      <c r="G75" s="42"/>
      <c r="H75" s="45"/>
      <c r="I75" s="86">
        <f>IF(H75&lt;&gt;0,IF(H75&lt;D75,1,0),0)</f>
        <v>0</v>
      </c>
      <c r="J75" s="48"/>
      <c r="K75" s="87">
        <f t="shared" si="41"/>
        <v>0</v>
      </c>
      <c r="L75" s="42"/>
      <c r="M75" s="42"/>
      <c r="N75" s="45"/>
      <c r="O75" s="88">
        <f t="shared" si="42"/>
        <v>0</v>
      </c>
      <c r="P75" s="45"/>
      <c r="Q75" s="42"/>
      <c r="R75" s="42"/>
      <c r="S75" s="45"/>
      <c r="T75" s="45"/>
      <c r="U75" s="42"/>
      <c r="V75" s="88">
        <v>0</v>
      </c>
      <c r="W75" s="88"/>
    </row>
    <row r="76" spans="1:23" s="2" customFormat="1" ht="24.95" customHeight="1" x14ac:dyDescent="0.25">
      <c r="A76" s="133" t="s">
        <v>1894</v>
      </c>
      <c r="B76" s="133"/>
      <c r="C76" s="133"/>
      <c r="D76" s="39">
        <f>+D77</f>
        <v>100</v>
      </c>
      <c r="E76" s="40"/>
      <c r="F76" s="27">
        <f>+F77</f>
        <v>100</v>
      </c>
      <c r="G76" s="40"/>
      <c r="H76" s="43"/>
      <c r="I76" s="27">
        <f>+I77</f>
        <v>0</v>
      </c>
      <c r="J76" s="46"/>
      <c r="K76" s="27">
        <f>+K77</f>
        <v>0</v>
      </c>
      <c r="L76" s="40"/>
      <c r="M76" s="40"/>
      <c r="N76" s="43"/>
      <c r="O76" s="27">
        <f>AVERAGE(O77)</f>
        <v>0</v>
      </c>
      <c r="P76" s="43"/>
      <c r="Q76" s="40"/>
      <c r="R76" s="40"/>
      <c r="S76" s="43"/>
      <c r="T76" s="43"/>
      <c r="U76" s="40"/>
      <c r="V76" s="27">
        <f>AVERAGE(V77)</f>
        <v>0</v>
      </c>
      <c r="W76" s="27"/>
    </row>
    <row r="77" spans="1:23" ht="39.950000000000003" customHeight="1" x14ac:dyDescent="0.25">
      <c r="A77" s="23" t="s">
        <v>52</v>
      </c>
      <c r="B77" s="23" t="s">
        <v>53</v>
      </c>
      <c r="C77" s="23" t="s">
        <v>54</v>
      </c>
      <c r="D77" s="36">
        <v>100</v>
      </c>
      <c r="E77" s="41"/>
      <c r="F77" s="28">
        <f>(AVERAGE(F78:F81)*$D$77)</f>
        <v>100</v>
      </c>
      <c r="G77" s="41"/>
      <c r="H77" s="44"/>
      <c r="I77" s="28">
        <f>(AVERAGE(I78:I81)*$D$77)</f>
        <v>0</v>
      </c>
      <c r="J77" s="47"/>
      <c r="K77" s="28">
        <f>(AVERAGE(K78:K81)*$D$77)</f>
        <v>0</v>
      </c>
      <c r="L77" s="41"/>
      <c r="M77" s="41"/>
      <c r="N77" s="44"/>
      <c r="O77" s="28">
        <f>AVERAGE(O78:O81)</f>
        <v>0</v>
      </c>
      <c r="P77" s="44"/>
      <c r="Q77" s="41"/>
      <c r="R77" s="41"/>
      <c r="S77" s="44"/>
      <c r="T77" s="44"/>
      <c r="U77" s="41"/>
      <c r="V77" s="28">
        <f>AVERAGE(V78:V81)</f>
        <v>0</v>
      </c>
      <c r="W77" s="28"/>
    </row>
    <row r="78" spans="1:23" ht="39.950000000000003" customHeight="1" x14ac:dyDescent="0.25">
      <c r="A78" s="49" t="s">
        <v>1895</v>
      </c>
      <c r="B78" s="49" t="s">
        <v>128</v>
      </c>
      <c r="C78" s="49" t="s">
        <v>1896</v>
      </c>
      <c r="D78" s="32">
        <f>IF(B78="I",$F$2,IF(B78="G/2",$F$2/2,IF(B78="G/5",$F$2/5,IF(B78="G/10",$F$2/10,1))))</f>
        <v>0</v>
      </c>
      <c r="E78" s="42"/>
      <c r="F78" s="37">
        <f t="shared" ref="F78:F81" si="46">IF(H78&lt;&gt;0,0,1)</f>
        <v>1</v>
      </c>
      <c r="G78" s="42"/>
      <c r="H78" s="45"/>
      <c r="I78" s="86">
        <f t="shared" ref="I78:I81" si="47">IF(H78&lt;&gt;0,IF(H78&lt;D78,1,0),0)</f>
        <v>0</v>
      </c>
      <c r="J78" s="48"/>
      <c r="K78" s="87">
        <f t="shared" ref="K78:K81" si="48">IF(J78&lt;&gt;0,IF(J78&lt;2017,1,0),0)</f>
        <v>0</v>
      </c>
      <c r="L78" s="42"/>
      <c r="M78" s="42"/>
      <c r="N78" s="45"/>
      <c r="O78" s="88">
        <f>IF(N78&lt;&gt;0,IF(N78+H78&gt;3*D78,0,IF(N78+H78&gt;D78*2.5,25,IF(N78+H78&gt;D78*2,50,IF(N78+H78&gt;D78*1.5,75,100)))),0)</f>
        <v>0</v>
      </c>
      <c r="P78" s="45"/>
      <c r="Q78" s="42"/>
      <c r="R78" s="42"/>
      <c r="S78" s="45"/>
      <c r="T78" s="45"/>
      <c r="U78" s="42"/>
      <c r="V78" s="88">
        <v>0</v>
      </c>
      <c r="W78" s="88"/>
    </row>
    <row r="79" spans="1:23" ht="39.950000000000003" customHeight="1" x14ac:dyDescent="0.25">
      <c r="A79" s="49" t="s">
        <v>1897</v>
      </c>
      <c r="B79" s="49" t="s">
        <v>80</v>
      </c>
      <c r="C79" s="49" t="s">
        <v>1898</v>
      </c>
      <c r="D79" s="32">
        <f t="shared" ref="D79" si="49">IF(B79="I",$F$2,IF(B79="G/2",$F$2/2,IF(B79="G/5",$F$2/5,IF(B79="G/10",$F$2/10,1))))</f>
        <v>0</v>
      </c>
      <c r="E79" s="42"/>
      <c r="F79" s="37">
        <f t="shared" si="46"/>
        <v>1</v>
      </c>
      <c r="G79" s="42"/>
      <c r="H79" s="45"/>
      <c r="I79" s="86">
        <f t="shared" si="47"/>
        <v>0</v>
      </c>
      <c r="J79" s="48"/>
      <c r="K79" s="87">
        <f t="shared" si="48"/>
        <v>0</v>
      </c>
      <c r="L79" s="42"/>
      <c r="M79" s="42"/>
      <c r="N79" s="45"/>
      <c r="O79" s="88">
        <f t="shared" ref="O79" si="50">IF(N79&lt;&gt;0,IF(N79+H79&gt;3*D79,0,IF(N79+H79&gt;D79*2.5,25,IF(N79+H79&gt;D79*2,50,IF(N79+H79&gt;D79*1.5,75,100)))),0)</f>
        <v>0</v>
      </c>
      <c r="P79" s="45"/>
      <c r="Q79" s="42"/>
      <c r="R79" s="42"/>
      <c r="S79" s="45"/>
      <c r="T79" s="45"/>
      <c r="U79" s="42"/>
      <c r="V79" s="88">
        <v>0</v>
      </c>
      <c r="W79" s="88"/>
    </row>
    <row r="80" spans="1:23" ht="39.950000000000003" customHeight="1" x14ac:dyDescent="0.25">
      <c r="A80" s="49" t="s">
        <v>1899</v>
      </c>
      <c r="B80" s="49" t="s">
        <v>128</v>
      </c>
      <c r="C80" s="49" t="s">
        <v>1898</v>
      </c>
      <c r="D80" s="32">
        <f>IF(B80="I",$F$2,IF(B80="G/2",$F$2/2,IF(B80="G/5",$F$2/5,IF(B80="G/10",$F$2/10,1))))</f>
        <v>0</v>
      </c>
      <c r="E80" s="42"/>
      <c r="F80" s="37">
        <f t="shared" si="46"/>
        <v>1</v>
      </c>
      <c r="G80" s="42"/>
      <c r="H80" s="45"/>
      <c r="I80" s="86">
        <f t="shared" si="47"/>
        <v>0</v>
      </c>
      <c r="J80" s="48"/>
      <c r="K80" s="87">
        <f t="shared" si="48"/>
        <v>0</v>
      </c>
      <c r="L80" s="42"/>
      <c r="M80" s="42"/>
      <c r="N80" s="45"/>
      <c r="O80" s="88">
        <f>IF(N80&lt;&gt;0,IF(N80+H80&gt;3*D80,0,IF(N80+H80&gt;D80*2.5,25,IF(N80+H80&gt;D80*2,50,IF(N80+H80&gt;D80*1.5,75,100)))),0)</f>
        <v>0</v>
      </c>
      <c r="P80" s="45"/>
      <c r="Q80" s="42"/>
      <c r="R80" s="42"/>
      <c r="S80" s="45"/>
      <c r="T80" s="45"/>
      <c r="U80" s="42"/>
      <c r="V80" s="88">
        <v>0</v>
      </c>
      <c r="W80" s="88"/>
    </row>
    <row r="81" spans="1:23" ht="39.950000000000003" customHeight="1" x14ac:dyDescent="0.25">
      <c r="A81" s="49" t="s">
        <v>1900</v>
      </c>
      <c r="B81" s="49" t="s">
        <v>91</v>
      </c>
      <c r="C81" s="49" t="s">
        <v>1898</v>
      </c>
      <c r="D81" s="32">
        <f t="shared" ref="D81" si="51">IF(B81="I",$F$2,IF(B81="G/2",$F$2/2,IF(B81="G/5",$F$2/5,IF(B81="G/10",$F$2/10,1))))</f>
        <v>0</v>
      </c>
      <c r="E81" s="42"/>
      <c r="F81" s="37">
        <f t="shared" si="46"/>
        <v>1</v>
      </c>
      <c r="G81" s="42"/>
      <c r="H81" s="45"/>
      <c r="I81" s="86">
        <f t="shared" si="47"/>
        <v>0</v>
      </c>
      <c r="J81" s="48"/>
      <c r="K81" s="87">
        <f t="shared" si="48"/>
        <v>0</v>
      </c>
      <c r="L81" s="42"/>
      <c r="M81" s="42"/>
      <c r="N81" s="45"/>
      <c r="O81" s="88">
        <f t="shared" ref="O81" si="52">IF(N81&lt;&gt;0,IF(N81+H81&gt;3*D81,0,IF(N81+H81&gt;D81*2.5,25,IF(N81+H81&gt;D81*2,50,IF(N81+H81&gt;D81*1.5,75,100)))),0)</f>
        <v>0</v>
      </c>
      <c r="P81" s="45"/>
      <c r="Q81" s="42"/>
      <c r="R81" s="42"/>
      <c r="S81" s="45"/>
      <c r="T81" s="45"/>
      <c r="U81" s="42"/>
      <c r="V81" s="88">
        <v>0</v>
      </c>
      <c r="W81" s="88"/>
    </row>
    <row r="82" spans="1:23" s="2" customFormat="1" ht="24.95" customHeight="1" x14ac:dyDescent="0.25">
      <c r="A82" s="133" t="s">
        <v>1901</v>
      </c>
      <c r="B82" s="133"/>
      <c r="C82" s="133"/>
      <c r="D82" s="39">
        <f>+D83+D87+D93+D104+D107</f>
        <v>100</v>
      </c>
      <c r="E82" s="40"/>
      <c r="F82" s="27">
        <f>+F83+F87+F93+F104+F107</f>
        <v>100</v>
      </c>
      <c r="G82" s="40"/>
      <c r="H82" s="43"/>
      <c r="I82" s="27">
        <f>+I83+I87+I93+I104+I107</f>
        <v>0</v>
      </c>
      <c r="J82" s="46"/>
      <c r="K82" s="27">
        <f>+K83+K87+K93+K104+K107</f>
        <v>0</v>
      </c>
      <c r="L82" s="40"/>
      <c r="M82" s="40"/>
      <c r="N82" s="43"/>
      <c r="O82" s="27">
        <f>AVERAGE(O83,O87,O93,O104,O107)</f>
        <v>0</v>
      </c>
      <c r="P82" s="43"/>
      <c r="Q82" s="40"/>
      <c r="R82" s="40"/>
      <c r="S82" s="43"/>
      <c r="T82" s="43"/>
      <c r="U82" s="40"/>
      <c r="V82" s="27">
        <f>AVERAGE(V83,V87,V93,V104,V107)</f>
        <v>0</v>
      </c>
      <c r="W82" s="27"/>
    </row>
    <row r="83" spans="1:23" ht="39.950000000000003" customHeight="1" x14ac:dyDescent="0.25">
      <c r="A83" s="23" t="s">
        <v>52</v>
      </c>
      <c r="B83" s="23" t="s">
        <v>53</v>
      </c>
      <c r="C83" s="23" t="s">
        <v>54</v>
      </c>
      <c r="D83" s="36">
        <v>40</v>
      </c>
      <c r="E83" s="41"/>
      <c r="F83" s="28">
        <f>(AVERAGE(F84:F86)*$D$83)</f>
        <v>40</v>
      </c>
      <c r="G83" s="41"/>
      <c r="H83" s="44"/>
      <c r="I83" s="28">
        <f>(AVERAGE(I84:I86)*$D$83)</f>
        <v>0</v>
      </c>
      <c r="J83" s="47"/>
      <c r="K83" s="28">
        <f>(AVERAGE(K84:K86)*$D$83)</f>
        <v>0</v>
      </c>
      <c r="L83" s="41"/>
      <c r="M83" s="41"/>
      <c r="N83" s="44"/>
      <c r="O83" s="28">
        <f>AVERAGE(O84:O86)</f>
        <v>0</v>
      </c>
      <c r="P83" s="44"/>
      <c r="Q83" s="41"/>
      <c r="R83" s="41"/>
      <c r="S83" s="44"/>
      <c r="T83" s="44"/>
      <c r="U83" s="41"/>
      <c r="V83" s="28">
        <f>AVERAGE(V84:V86)</f>
        <v>0</v>
      </c>
      <c r="W83" s="28"/>
    </row>
    <row r="84" spans="1:23" ht="39.950000000000003" customHeight="1" x14ac:dyDescent="0.25">
      <c r="A84" s="49" t="s">
        <v>1902</v>
      </c>
      <c r="B84" s="49" t="s">
        <v>56</v>
      </c>
      <c r="C84" s="49"/>
      <c r="D84" s="32">
        <f>IF(B84="I",$F$2,IF(B84="G/2",$F$2/2,IF(B84="G/5",$F$2/5,IF(B84="G/10",$F$2/10,1))))</f>
        <v>1</v>
      </c>
      <c r="E84" s="42"/>
      <c r="F84" s="37">
        <f t="shared" ref="F84:F86" si="53">IF(H84&lt;&gt;0,0,1)</f>
        <v>1</v>
      </c>
      <c r="G84" s="42"/>
      <c r="H84" s="45"/>
      <c r="I84" s="86">
        <f t="shared" ref="I84:I86" si="54">IF(H84&lt;&gt;0,IF(H84&lt;D84,1,0),0)</f>
        <v>0</v>
      </c>
      <c r="J84" s="48"/>
      <c r="K84" s="87">
        <f t="shared" ref="K84:K86" si="55">IF(J84&lt;&gt;0,IF(J84&lt;2017,1,0),0)</f>
        <v>0</v>
      </c>
      <c r="L84" s="42"/>
      <c r="M84" s="42"/>
      <c r="N84" s="45"/>
      <c r="O84" s="88">
        <f>IF(N84&lt;&gt;0,IF(N84+H84&gt;3*D84,0,IF(N84+H84&gt;D84*2.5,25,IF(N84+H84&gt;D84*2,50,IF(N84+H84&gt;D84*1.5,75,100)))),0)</f>
        <v>0</v>
      </c>
      <c r="P84" s="45"/>
      <c r="Q84" s="42"/>
      <c r="R84" s="42"/>
      <c r="S84" s="45"/>
      <c r="T84" s="45"/>
      <c r="U84" s="42"/>
      <c r="V84" s="88">
        <v>0</v>
      </c>
      <c r="W84" s="88"/>
    </row>
    <row r="85" spans="1:23" ht="39.950000000000003" customHeight="1" x14ac:dyDescent="0.25">
      <c r="A85" s="49" t="s">
        <v>1903</v>
      </c>
      <c r="B85" s="49" t="s">
        <v>56</v>
      </c>
      <c r="C85" s="49"/>
      <c r="D85" s="32">
        <f>IF(B85="I",$F$2,IF(B85="G/2",$F$2/2,IF(B85="G/5",$F$2/5,IF(B85="G/10",$F$2/10,1))))</f>
        <v>1</v>
      </c>
      <c r="E85" s="42"/>
      <c r="F85" s="37">
        <f t="shared" si="53"/>
        <v>1</v>
      </c>
      <c r="G85" s="42"/>
      <c r="H85" s="45"/>
      <c r="I85" s="86">
        <f t="shared" si="54"/>
        <v>0</v>
      </c>
      <c r="J85" s="48"/>
      <c r="K85" s="87">
        <f t="shared" si="55"/>
        <v>0</v>
      </c>
      <c r="L85" s="42"/>
      <c r="M85" s="42"/>
      <c r="N85" s="45"/>
      <c r="O85" s="88">
        <f>IF(N85&lt;&gt;0,IF(N85+H85&gt;3*D85,0,IF(N85+H85&gt;D85*2.5,25,IF(N85+H85&gt;D85*2,50,IF(N85+H85&gt;D85*1.5,75,100)))),0)</f>
        <v>0</v>
      </c>
      <c r="P85" s="45"/>
      <c r="Q85" s="42"/>
      <c r="R85" s="42"/>
      <c r="S85" s="45"/>
      <c r="T85" s="45"/>
      <c r="U85" s="42"/>
      <c r="V85" s="88">
        <v>0</v>
      </c>
      <c r="W85" s="88"/>
    </row>
    <row r="86" spans="1:23" ht="39.950000000000003" customHeight="1" x14ac:dyDescent="0.25">
      <c r="A86" s="49" t="s">
        <v>1546</v>
      </c>
      <c r="B86" s="49" t="s">
        <v>80</v>
      </c>
      <c r="C86" s="49"/>
      <c r="D86" s="32">
        <f t="shared" ref="D86" si="56">IF(B86="I",$F$2,IF(B86="G/2",$F$2/2,IF(B86="G/5",$F$2/5,IF(B86="G/10",$F$2/10,1))))</f>
        <v>0</v>
      </c>
      <c r="E86" s="42"/>
      <c r="F86" s="37">
        <f t="shared" si="53"/>
        <v>1</v>
      </c>
      <c r="G86" s="42"/>
      <c r="H86" s="45"/>
      <c r="I86" s="86">
        <f t="shared" si="54"/>
        <v>0</v>
      </c>
      <c r="J86" s="48"/>
      <c r="K86" s="87">
        <f t="shared" si="55"/>
        <v>0</v>
      </c>
      <c r="L86" s="42"/>
      <c r="M86" s="42"/>
      <c r="N86" s="45"/>
      <c r="O86" s="88">
        <f t="shared" ref="O86" si="57">IF(N86&lt;&gt;0,IF(N86+H86&gt;3*D86,0,IF(N86+H86&gt;D86*2.5,25,IF(N86+H86&gt;D86*2,50,IF(N86+H86&gt;D86*1.5,75,100)))),0)</f>
        <v>0</v>
      </c>
      <c r="P86" s="45"/>
      <c r="Q86" s="42"/>
      <c r="R86" s="42"/>
      <c r="S86" s="45"/>
      <c r="T86" s="45"/>
      <c r="U86" s="42"/>
      <c r="V86" s="88">
        <v>0</v>
      </c>
      <c r="W86" s="88"/>
    </row>
    <row r="87" spans="1:23" ht="39.950000000000003" customHeight="1" x14ac:dyDescent="0.25">
      <c r="A87" s="23" t="s">
        <v>72</v>
      </c>
      <c r="B87" s="23" t="s">
        <v>53</v>
      </c>
      <c r="C87" s="23" t="s">
        <v>54</v>
      </c>
      <c r="D87" s="36">
        <v>15</v>
      </c>
      <c r="E87" s="41"/>
      <c r="F87" s="28">
        <f>(AVERAGE(F88:F92)*$D$87)</f>
        <v>15</v>
      </c>
      <c r="G87" s="41"/>
      <c r="H87" s="44"/>
      <c r="I87" s="28">
        <f>(AVERAGE(I88:I92)*$D$87)</f>
        <v>0</v>
      </c>
      <c r="J87" s="47"/>
      <c r="K87" s="28">
        <f>(AVERAGE(K88:K92)*$D$87)</f>
        <v>0</v>
      </c>
      <c r="L87" s="41"/>
      <c r="M87" s="41"/>
      <c r="N87" s="44"/>
      <c r="O87" s="28">
        <f>AVERAGE(O88:O92)</f>
        <v>0</v>
      </c>
      <c r="P87" s="44"/>
      <c r="Q87" s="41"/>
      <c r="R87" s="41"/>
      <c r="S87" s="44"/>
      <c r="T87" s="44"/>
      <c r="U87" s="41"/>
      <c r="V87" s="28">
        <f>AVERAGE(V88:V92)</f>
        <v>0</v>
      </c>
      <c r="W87" s="28"/>
    </row>
    <row r="88" spans="1:23" ht="39.950000000000003" customHeight="1" x14ac:dyDescent="0.25">
      <c r="A88" s="49" t="s">
        <v>1904</v>
      </c>
      <c r="B88" s="49" t="s">
        <v>56</v>
      </c>
      <c r="C88" s="49"/>
      <c r="D88" s="32">
        <f t="shared" ref="D88:D92" si="58">IF(B88="I",$F$2,IF(B88="G/2",$F$2/2,IF(B88="G/5",$F$2/5,IF(B88="G/10",$F$2/10,1))))</f>
        <v>1</v>
      </c>
      <c r="E88" s="42"/>
      <c r="F88" s="37">
        <f t="shared" ref="F88:F92" si="59">IF(H88&lt;&gt;0,0,1)</f>
        <v>1</v>
      </c>
      <c r="G88" s="42"/>
      <c r="H88" s="45"/>
      <c r="I88" s="86">
        <f t="shared" ref="I88:I92" si="60">IF(H88&lt;&gt;0,IF(H88&lt;D88,1,0),0)</f>
        <v>0</v>
      </c>
      <c r="J88" s="48"/>
      <c r="K88" s="87">
        <f t="shared" ref="K88:K92" si="61">IF(J88&lt;&gt;0,IF(J88&lt;2017,1,0),0)</f>
        <v>0</v>
      </c>
      <c r="L88" s="42"/>
      <c r="M88" s="42"/>
      <c r="N88" s="45"/>
      <c r="O88" s="88">
        <f>IF(N88&lt;&gt;0,IF(N88+H88&gt;3*D88,0,IF(N88+H88&gt;D88*2.5,25,IF(N88+H88&gt;D88*2,50,IF(N88+H88&gt;D88*1.5,75,100)))),0)</f>
        <v>0</v>
      </c>
      <c r="P88" s="45"/>
      <c r="Q88" s="42"/>
      <c r="R88" s="42"/>
      <c r="S88" s="45"/>
      <c r="T88" s="45"/>
      <c r="U88" s="42"/>
      <c r="V88" s="88">
        <v>0</v>
      </c>
      <c r="W88" s="88"/>
    </row>
    <row r="89" spans="1:23" ht="39.950000000000003" customHeight="1" x14ac:dyDescent="0.25">
      <c r="A89" s="49" t="s">
        <v>1905</v>
      </c>
      <c r="B89" s="49" t="s">
        <v>56</v>
      </c>
      <c r="C89" s="49"/>
      <c r="D89" s="32">
        <f t="shared" si="58"/>
        <v>1</v>
      </c>
      <c r="E89" s="42"/>
      <c r="F89" s="37">
        <f t="shared" si="59"/>
        <v>1</v>
      </c>
      <c r="G89" s="42"/>
      <c r="H89" s="45"/>
      <c r="I89" s="86">
        <f t="shared" si="60"/>
        <v>0</v>
      </c>
      <c r="J89" s="48"/>
      <c r="K89" s="87">
        <f t="shared" si="61"/>
        <v>0</v>
      </c>
      <c r="L89" s="42"/>
      <c r="M89" s="42"/>
      <c r="N89" s="45"/>
      <c r="O89" s="88">
        <f t="shared" ref="O89" si="62">IF(N89&lt;&gt;0,IF(N89+H89&gt;3*D89,0,IF(N89+H89&gt;D89*2.5,25,IF(N89+H89&gt;D89*2,50,IF(N89+H89&gt;D89*1.5,75,100)))),0)</f>
        <v>0</v>
      </c>
      <c r="P89" s="45"/>
      <c r="Q89" s="42"/>
      <c r="R89" s="42"/>
      <c r="S89" s="45"/>
      <c r="T89" s="45"/>
      <c r="U89" s="42"/>
      <c r="V89" s="88">
        <v>0</v>
      </c>
      <c r="W89" s="88"/>
    </row>
    <row r="90" spans="1:23" ht="39.950000000000003" customHeight="1" x14ac:dyDescent="0.25">
      <c r="A90" s="49" t="s">
        <v>1906</v>
      </c>
      <c r="B90" s="49" t="s">
        <v>56</v>
      </c>
      <c r="C90" s="49" t="s">
        <v>1907</v>
      </c>
      <c r="D90" s="32">
        <f t="shared" si="58"/>
        <v>1</v>
      </c>
      <c r="E90" s="42"/>
      <c r="F90" s="37">
        <f t="shared" si="59"/>
        <v>1</v>
      </c>
      <c r="G90" s="42"/>
      <c r="H90" s="45"/>
      <c r="I90" s="86">
        <f t="shared" si="60"/>
        <v>0</v>
      </c>
      <c r="J90" s="48"/>
      <c r="K90" s="87">
        <f t="shared" si="61"/>
        <v>0</v>
      </c>
      <c r="L90" s="42"/>
      <c r="M90" s="42"/>
      <c r="N90" s="45"/>
      <c r="O90" s="88">
        <f t="shared" ref="O90:O92" si="63">IF(N90&lt;&gt;0,IF(N90+H90&gt;3*D90,0,IF(N90+H90&gt;D90*2.5,25,IF(N90+H90&gt;D90*2,50,IF(N90+H90&gt;D90*1.5,75,100)))),0)</f>
        <v>0</v>
      </c>
      <c r="P90" s="45"/>
      <c r="Q90" s="42"/>
      <c r="R90" s="42"/>
      <c r="S90" s="45"/>
      <c r="T90" s="45"/>
      <c r="U90" s="42"/>
      <c r="V90" s="88">
        <v>0</v>
      </c>
      <c r="W90" s="88"/>
    </row>
    <row r="91" spans="1:23" ht="39.950000000000003" customHeight="1" x14ac:dyDescent="0.25">
      <c r="A91" s="49" t="s">
        <v>1691</v>
      </c>
      <c r="B91" s="49" t="s">
        <v>58</v>
      </c>
      <c r="C91" s="49"/>
      <c r="D91" s="32">
        <f t="shared" si="58"/>
        <v>0</v>
      </c>
      <c r="E91" s="42"/>
      <c r="F91" s="37">
        <f t="shared" si="59"/>
        <v>1</v>
      </c>
      <c r="G91" s="42"/>
      <c r="H91" s="45"/>
      <c r="I91" s="86">
        <f t="shared" si="60"/>
        <v>0</v>
      </c>
      <c r="J91" s="48"/>
      <c r="K91" s="87">
        <f t="shared" si="61"/>
        <v>0</v>
      </c>
      <c r="L91" s="42"/>
      <c r="M91" s="42"/>
      <c r="N91" s="45"/>
      <c r="O91" s="88">
        <f t="shared" si="63"/>
        <v>0</v>
      </c>
      <c r="P91" s="45"/>
      <c r="Q91" s="42"/>
      <c r="R91" s="42"/>
      <c r="S91" s="45"/>
      <c r="T91" s="45"/>
      <c r="U91" s="42"/>
      <c r="V91" s="88">
        <v>0</v>
      </c>
      <c r="W91" s="88"/>
    </row>
    <row r="92" spans="1:23" ht="39.950000000000003" customHeight="1" x14ac:dyDescent="0.25">
      <c r="A92" s="49" t="s">
        <v>1908</v>
      </c>
      <c r="B92" s="49" t="s">
        <v>128</v>
      </c>
      <c r="C92" s="49"/>
      <c r="D92" s="32">
        <f t="shared" si="58"/>
        <v>0</v>
      </c>
      <c r="E92" s="42"/>
      <c r="F92" s="37">
        <f t="shared" si="59"/>
        <v>1</v>
      </c>
      <c r="G92" s="42"/>
      <c r="H92" s="45"/>
      <c r="I92" s="86">
        <f t="shared" si="60"/>
        <v>0</v>
      </c>
      <c r="J92" s="48"/>
      <c r="K92" s="87">
        <f t="shared" si="61"/>
        <v>0</v>
      </c>
      <c r="L92" s="42"/>
      <c r="M92" s="42"/>
      <c r="N92" s="45"/>
      <c r="O92" s="88">
        <f t="shared" si="63"/>
        <v>0</v>
      </c>
      <c r="P92" s="45"/>
      <c r="Q92" s="42"/>
      <c r="R92" s="42"/>
      <c r="S92" s="45"/>
      <c r="T92" s="45"/>
      <c r="U92" s="42"/>
      <c r="V92" s="88">
        <v>0</v>
      </c>
      <c r="W92" s="88"/>
    </row>
    <row r="93" spans="1:23" ht="39.950000000000003" customHeight="1" x14ac:dyDescent="0.25">
      <c r="A93" s="23" t="s">
        <v>60</v>
      </c>
      <c r="B93" s="23" t="s">
        <v>53</v>
      </c>
      <c r="C93" s="23" t="s">
        <v>54</v>
      </c>
      <c r="D93" s="36">
        <v>10</v>
      </c>
      <c r="E93" s="41"/>
      <c r="F93" s="28">
        <f>(AVERAGE(F94:F103)*$D$93)</f>
        <v>10</v>
      </c>
      <c r="G93" s="41"/>
      <c r="H93" s="44"/>
      <c r="I93" s="28">
        <f>(AVERAGE(I94:I103)*$D$93)</f>
        <v>0</v>
      </c>
      <c r="J93" s="47"/>
      <c r="K93" s="28">
        <f>(AVERAGE(K94:K103)*$D$93)</f>
        <v>0</v>
      </c>
      <c r="L93" s="41"/>
      <c r="M93" s="41"/>
      <c r="N93" s="44"/>
      <c r="O93" s="28">
        <f>AVERAGE(O94:O103)</f>
        <v>0</v>
      </c>
      <c r="P93" s="44"/>
      <c r="Q93" s="41"/>
      <c r="R93" s="41"/>
      <c r="S93" s="44"/>
      <c r="T93" s="44"/>
      <c r="U93" s="41"/>
      <c r="V93" s="28">
        <f>AVERAGE(V94:V103)</f>
        <v>0</v>
      </c>
      <c r="W93" s="28"/>
    </row>
    <row r="94" spans="1:23" ht="39.950000000000003" customHeight="1" x14ac:dyDescent="0.25">
      <c r="A94" s="49" t="s">
        <v>1909</v>
      </c>
      <c r="B94" s="49" t="s">
        <v>80</v>
      </c>
      <c r="C94" s="49" t="s">
        <v>1910</v>
      </c>
      <c r="D94" s="32">
        <f t="shared" ref="D94:D103" si="64">IF(B94="I",$F$2,IF(B94="G/2",$F$2/2,IF(B94="G/5",$F$2/5,IF(B94="G/10",$F$2/10,1))))</f>
        <v>0</v>
      </c>
      <c r="E94" s="42"/>
      <c r="F94" s="37">
        <f t="shared" ref="F94:F103" si="65">IF(H94&lt;&gt;0,0,1)</f>
        <v>1</v>
      </c>
      <c r="G94" s="42"/>
      <c r="H94" s="45"/>
      <c r="I94" s="86">
        <f t="shared" ref="I94:I103" si="66">IF(H94&lt;&gt;0,IF(H94&lt;D94,1,0),0)</f>
        <v>0</v>
      </c>
      <c r="J94" s="48"/>
      <c r="K94" s="87">
        <f t="shared" ref="K94:K103" si="67">IF(J94&lt;&gt;0,IF(J94&lt;2017,1,0),0)</f>
        <v>0</v>
      </c>
      <c r="L94" s="42"/>
      <c r="M94" s="42"/>
      <c r="N94" s="45"/>
      <c r="O94" s="88">
        <f t="shared" ref="O94" si="68">IF(N94&lt;&gt;0,IF(N94+H94&gt;3*D94,0,IF(N94+H94&gt;D94*2.5,25,IF(N94+H94&gt;D94*2,50,IF(N94+H94&gt;D94*1.5,75,100)))),0)</f>
        <v>0</v>
      </c>
      <c r="P94" s="45"/>
      <c r="Q94" s="42"/>
      <c r="R94" s="42"/>
      <c r="S94" s="45"/>
      <c r="T94" s="45"/>
      <c r="U94" s="42"/>
      <c r="V94" s="88">
        <v>0</v>
      </c>
      <c r="W94" s="88"/>
    </row>
    <row r="95" spans="1:23" ht="39.950000000000003" customHeight="1" x14ac:dyDescent="0.25">
      <c r="A95" s="49" t="s">
        <v>1911</v>
      </c>
      <c r="B95" s="49" t="s">
        <v>80</v>
      </c>
      <c r="C95" s="49"/>
      <c r="D95" s="32">
        <f t="shared" si="64"/>
        <v>0</v>
      </c>
      <c r="E95" s="42"/>
      <c r="F95" s="37">
        <f t="shared" si="65"/>
        <v>1</v>
      </c>
      <c r="G95" s="42"/>
      <c r="H95" s="45"/>
      <c r="I95" s="86">
        <f t="shared" si="66"/>
        <v>0</v>
      </c>
      <c r="J95" s="48"/>
      <c r="K95" s="87">
        <f t="shared" si="67"/>
        <v>0</v>
      </c>
      <c r="L95" s="42"/>
      <c r="M95" s="42"/>
      <c r="N95" s="45"/>
      <c r="O95" s="88">
        <f>IF(N95&lt;&gt;0,IF(N95+H95&gt;3*D95,0,IF(N95+H95&gt;D95*2.5,25,IF(N95+H95&gt;D95*2,50,IF(N95+H95&gt;D95*1.5,75,100)))),0)</f>
        <v>0</v>
      </c>
      <c r="P95" s="45"/>
      <c r="Q95" s="42"/>
      <c r="R95" s="42"/>
      <c r="S95" s="45"/>
      <c r="T95" s="45"/>
      <c r="U95" s="42"/>
      <c r="V95" s="88">
        <v>0</v>
      </c>
      <c r="W95" s="88"/>
    </row>
    <row r="96" spans="1:23" ht="39.950000000000003" customHeight="1" x14ac:dyDescent="0.25">
      <c r="A96" s="49" t="s">
        <v>1912</v>
      </c>
      <c r="B96" s="49" t="s">
        <v>80</v>
      </c>
      <c r="C96" s="49"/>
      <c r="D96" s="32">
        <f t="shared" si="64"/>
        <v>0</v>
      </c>
      <c r="E96" s="42"/>
      <c r="F96" s="37">
        <f t="shared" si="65"/>
        <v>1</v>
      </c>
      <c r="G96" s="42"/>
      <c r="H96" s="45"/>
      <c r="I96" s="86">
        <f t="shared" si="66"/>
        <v>0</v>
      </c>
      <c r="J96" s="48"/>
      <c r="K96" s="87">
        <f t="shared" si="67"/>
        <v>0</v>
      </c>
      <c r="L96" s="42"/>
      <c r="M96" s="42"/>
      <c r="N96" s="45"/>
      <c r="O96" s="88">
        <f t="shared" ref="O96:O97" si="69">IF(N96&lt;&gt;0,IF(N96+H96&gt;3*D96,0,IF(N96+H96&gt;D96*2.5,25,IF(N96+H96&gt;D96*2,50,IF(N96+H96&gt;D96*1.5,75,100)))),0)</f>
        <v>0</v>
      </c>
      <c r="P96" s="45"/>
      <c r="Q96" s="42"/>
      <c r="R96" s="42"/>
      <c r="S96" s="45"/>
      <c r="T96" s="45"/>
      <c r="U96" s="42"/>
      <c r="V96" s="88">
        <v>0</v>
      </c>
      <c r="W96" s="88"/>
    </row>
    <row r="97" spans="1:23" ht="39.950000000000003" customHeight="1" x14ac:dyDescent="0.25">
      <c r="A97" s="49" t="s">
        <v>1913</v>
      </c>
      <c r="B97" s="49" t="s">
        <v>80</v>
      </c>
      <c r="C97" s="49" t="s">
        <v>1914</v>
      </c>
      <c r="D97" s="32">
        <f t="shared" si="64"/>
        <v>0</v>
      </c>
      <c r="E97" s="42"/>
      <c r="F97" s="37">
        <f t="shared" si="65"/>
        <v>1</v>
      </c>
      <c r="G97" s="42"/>
      <c r="H97" s="45"/>
      <c r="I97" s="86">
        <f t="shared" si="66"/>
        <v>0</v>
      </c>
      <c r="J97" s="48"/>
      <c r="K97" s="87">
        <f t="shared" si="67"/>
        <v>0</v>
      </c>
      <c r="L97" s="42"/>
      <c r="M97" s="42"/>
      <c r="N97" s="45"/>
      <c r="O97" s="88">
        <f t="shared" si="69"/>
        <v>0</v>
      </c>
      <c r="P97" s="45"/>
      <c r="Q97" s="42"/>
      <c r="R97" s="42"/>
      <c r="S97" s="45"/>
      <c r="T97" s="45"/>
      <c r="U97" s="42"/>
      <c r="V97" s="88">
        <v>0</v>
      </c>
      <c r="W97" s="88"/>
    </row>
    <row r="98" spans="1:23" ht="39.950000000000003" customHeight="1" x14ac:dyDescent="0.25">
      <c r="A98" s="49" t="s">
        <v>1915</v>
      </c>
      <c r="B98" s="49" t="s">
        <v>80</v>
      </c>
      <c r="C98" s="49" t="s">
        <v>1728</v>
      </c>
      <c r="D98" s="32">
        <f t="shared" si="64"/>
        <v>0</v>
      </c>
      <c r="E98" s="42"/>
      <c r="F98" s="37">
        <f t="shared" si="65"/>
        <v>1</v>
      </c>
      <c r="G98" s="42"/>
      <c r="H98" s="45"/>
      <c r="I98" s="86">
        <f t="shared" si="66"/>
        <v>0</v>
      </c>
      <c r="J98" s="48"/>
      <c r="K98" s="87">
        <f t="shared" si="67"/>
        <v>0</v>
      </c>
      <c r="L98" s="42"/>
      <c r="M98" s="42"/>
      <c r="N98" s="45"/>
      <c r="O98" s="88">
        <f>IF(N98&lt;&gt;0,IF(N98+H98&gt;3*D98,0,IF(N98+H98&gt;D98*2.5,25,IF(N98+H98&gt;D98*2,50,IF(N98+H98&gt;D98*1.5,75,100)))),0)</f>
        <v>0</v>
      </c>
      <c r="P98" s="45"/>
      <c r="Q98" s="42"/>
      <c r="R98" s="42"/>
      <c r="S98" s="45"/>
      <c r="T98" s="45"/>
      <c r="U98" s="42"/>
      <c r="V98" s="88">
        <v>0</v>
      </c>
      <c r="W98" s="88"/>
    </row>
    <row r="99" spans="1:23" ht="39.950000000000003" customHeight="1" x14ac:dyDescent="0.25">
      <c r="A99" s="49" t="s">
        <v>1916</v>
      </c>
      <c r="B99" s="49" t="s">
        <v>80</v>
      </c>
      <c r="C99" s="49"/>
      <c r="D99" s="32">
        <f t="shared" si="64"/>
        <v>0</v>
      </c>
      <c r="E99" s="42"/>
      <c r="F99" s="37">
        <f t="shared" si="65"/>
        <v>1</v>
      </c>
      <c r="G99" s="42"/>
      <c r="H99" s="45"/>
      <c r="I99" s="86">
        <f t="shared" si="66"/>
        <v>0</v>
      </c>
      <c r="J99" s="48"/>
      <c r="K99" s="87">
        <f t="shared" si="67"/>
        <v>0</v>
      </c>
      <c r="L99" s="42"/>
      <c r="M99" s="42"/>
      <c r="N99" s="45"/>
      <c r="O99" s="88">
        <f t="shared" ref="O99:O103" si="70">IF(N99&lt;&gt;0,IF(N99+H99&gt;3*D99,0,IF(N99+H99&gt;D99*2.5,25,IF(N99+H99&gt;D99*2,50,IF(N99+H99&gt;D99*1.5,75,100)))),0)</f>
        <v>0</v>
      </c>
      <c r="P99" s="45"/>
      <c r="Q99" s="42"/>
      <c r="R99" s="42"/>
      <c r="S99" s="45"/>
      <c r="T99" s="45"/>
      <c r="U99" s="42"/>
      <c r="V99" s="88">
        <v>0</v>
      </c>
      <c r="W99" s="88"/>
    </row>
    <row r="100" spans="1:23" ht="39.950000000000003" customHeight="1" x14ac:dyDescent="0.25">
      <c r="A100" s="49" t="s">
        <v>1917</v>
      </c>
      <c r="B100" s="49" t="s">
        <v>80</v>
      </c>
      <c r="C100" s="49"/>
      <c r="D100" s="32">
        <f t="shared" si="64"/>
        <v>0</v>
      </c>
      <c r="E100" s="42"/>
      <c r="F100" s="37">
        <f t="shared" si="65"/>
        <v>1</v>
      </c>
      <c r="G100" s="42"/>
      <c r="H100" s="45"/>
      <c r="I100" s="86">
        <f t="shared" si="66"/>
        <v>0</v>
      </c>
      <c r="J100" s="48"/>
      <c r="K100" s="87">
        <f t="shared" si="67"/>
        <v>0</v>
      </c>
      <c r="L100" s="42"/>
      <c r="M100" s="42"/>
      <c r="N100" s="45"/>
      <c r="O100" s="88">
        <f t="shared" si="70"/>
        <v>0</v>
      </c>
      <c r="P100" s="45"/>
      <c r="Q100" s="42"/>
      <c r="R100" s="42"/>
      <c r="S100" s="45"/>
      <c r="T100" s="45"/>
      <c r="U100" s="42"/>
      <c r="V100" s="88">
        <v>0</v>
      </c>
      <c r="W100" s="88"/>
    </row>
    <row r="101" spans="1:23" ht="39.950000000000003" customHeight="1" x14ac:dyDescent="0.25">
      <c r="A101" s="49" t="s">
        <v>1918</v>
      </c>
      <c r="B101" s="49" t="s">
        <v>128</v>
      </c>
      <c r="C101" s="49"/>
      <c r="D101" s="32">
        <f t="shared" si="64"/>
        <v>0</v>
      </c>
      <c r="E101" s="42"/>
      <c r="F101" s="37">
        <f t="shared" si="65"/>
        <v>1</v>
      </c>
      <c r="G101" s="42"/>
      <c r="H101" s="45"/>
      <c r="I101" s="86">
        <f t="shared" si="66"/>
        <v>0</v>
      </c>
      <c r="J101" s="48"/>
      <c r="K101" s="87">
        <f t="shared" si="67"/>
        <v>0</v>
      </c>
      <c r="L101" s="42"/>
      <c r="M101" s="42"/>
      <c r="N101" s="45"/>
      <c r="O101" s="88">
        <f t="shared" si="70"/>
        <v>0</v>
      </c>
      <c r="P101" s="45"/>
      <c r="Q101" s="42"/>
      <c r="R101" s="42"/>
      <c r="S101" s="45"/>
      <c r="T101" s="45"/>
      <c r="U101" s="42"/>
      <c r="V101" s="88">
        <v>0</v>
      </c>
      <c r="W101" s="88"/>
    </row>
    <row r="102" spans="1:23" ht="39.950000000000003" customHeight="1" x14ac:dyDescent="0.25">
      <c r="A102" s="49" t="s">
        <v>1919</v>
      </c>
      <c r="B102" s="49" t="s">
        <v>128</v>
      </c>
      <c r="C102" s="49"/>
      <c r="D102" s="32">
        <f t="shared" si="64"/>
        <v>0</v>
      </c>
      <c r="E102" s="42"/>
      <c r="F102" s="37">
        <f t="shared" si="65"/>
        <v>1</v>
      </c>
      <c r="G102" s="42"/>
      <c r="H102" s="45"/>
      <c r="I102" s="86">
        <f t="shared" si="66"/>
        <v>0</v>
      </c>
      <c r="J102" s="48"/>
      <c r="K102" s="87">
        <f t="shared" si="67"/>
        <v>0</v>
      </c>
      <c r="L102" s="42"/>
      <c r="M102" s="42"/>
      <c r="N102" s="45"/>
      <c r="O102" s="88">
        <f t="shared" si="70"/>
        <v>0</v>
      </c>
      <c r="P102" s="45"/>
      <c r="Q102" s="42"/>
      <c r="R102" s="42"/>
      <c r="S102" s="45"/>
      <c r="T102" s="45"/>
      <c r="U102" s="42"/>
      <c r="V102" s="88">
        <v>0</v>
      </c>
      <c r="W102" s="88"/>
    </row>
    <row r="103" spans="1:23" ht="39.950000000000003" customHeight="1" x14ac:dyDescent="0.25">
      <c r="A103" s="49" t="s">
        <v>1920</v>
      </c>
      <c r="B103" s="49" t="s">
        <v>128</v>
      </c>
      <c r="C103" s="49"/>
      <c r="D103" s="32">
        <f t="shared" si="64"/>
        <v>0</v>
      </c>
      <c r="E103" s="42"/>
      <c r="F103" s="37">
        <f t="shared" si="65"/>
        <v>1</v>
      </c>
      <c r="G103" s="42"/>
      <c r="H103" s="45"/>
      <c r="I103" s="86">
        <f t="shared" si="66"/>
        <v>0</v>
      </c>
      <c r="J103" s="48"/>
      <c r="K103" s="87">
        <f t="shared" si="67"/>
        <v>0</v>
      </c>
      <c r="L103" s="42"/>
      <c r="M103" s="42"/>
      <c r="N103" s="45"/>
      <c r="O103" s="88">
        <f t="shared" si="70"/>
        <v>0</v>
      </c>
      <c r="P103" s="45"/>
      <c r="Q103" s="42"/>
      <c r="R103" s="42"/>
      <c r="S103" s="45"/>
      <c r="T103" s="45"/>
      <c r="U103" s="42"/>
      <c r="V103" s="88">
        <v>0</v>
      </c>
      <c r="W103" s="88"/>
    </row>
    <row r="104" spans="1:23" ht="39.950000000000003" customHeight="1" x14ac:dyDescent="0.25">
      <c r="A104" s="23" t="s">
        <v>174</v>
      </c>
      <c r="B104" s="23" t="s">
        <v>53</v>
      </c>
      <c r="C104" s="23" t="s">
        <v>54</v>
      </c>
      <c r="D104" s="36">
        <v>20</v>
      </c>
      <c r="E104" s="41"/>
      <c r="F104" s="28">
        <f>(AVERAGE(F105:F106)*$D$104)</f>
        <v>20</v>
      </c>
      <c r="G104" s="41"/>
      <c r="H104" s="44"/>
      <c r="I104" s="28">
        <f>(AVERAGE(I105:I106)*$D$104)</f>
        <v>0</v>
      </c>
      <c r="J104" s="47"/>
      <c r="K104" s="28">
        <f>(AVERAGE(K105:K106)*$D$104)</f>
        <v>0</v>
      </c>
      <c r="L104" s="41"/>
      <c r="M104" s="41"/>
      <c r="N104" s="44"/>
      <c r="O104" s="28">
        <f>AVERAGE(O105:O106)</f>
        <v>0</v>
      </c>
      <c r="P104" s="44"/>
      <c r="Q104" s="41"/>
      <c r="R104" s="41"/>
      <c r="S104" s="44"/>
      <c r="T104" s="44"/>
      <c r="U104" s="41"/>
      <c r="V104" s="28">
        <f>AVERAGE(V105:V106)</f>
        <v>0</v>
      </c>
      <c r="W104" s="28"/>
    </row>
    <row r="105" spans="1:23" ht="39.950000000000003" customHeight="1" x14ac:dyDescent="0.25">
      <c r="A105" s="49" t="s">
        <v>1921</v>
      </c>
      <c r="B105" s="49" t="s">
        <v>56</v>
      </c>
      <c r="C105" s="50"/>
      <c r="D105" s="32">
        <f t="shared" ref="D105:D106" si="71">IF(B105="I",$F$2,IF(B105="G/2",$F$2/2,IF(B105="G/5",$F$2/5,IF(B105="G/10",$F$2/10,1))))</f>
        <v>1</v>
      </c>
      <c r="E105" s="42"/>
      <c r="F105" s="37">
        <f>IF(H105&lt;&gt;0,0,1)</f>
        <v>1</v>
      </c>
      <c r="G105" s="42"/>
      <c r="H105" s="45"/>
      <c r="I105" s="86">
        <f>IF(H105&lt;&gt;0,IF(H105&lt;D105,1,0),0)</f>
        <v>0</v>
      </c>
      <c r="J105" s="48"/>
      <c r="K105" s="87">
        <f t="shared" ref="K105:K106" si="72">IF(J105&lt;&gt;0,IF(J105&lt;2017,1,0),0)</f>
        <v>0</v>
      </c>
      <c r="L105" s="42"/>
      <c r="M105" s="42"/>
      <c r="N105" s="45"/>
      <c r="O105" s="88">
        <f t="shared" ref="O105:O106" si="73">IF(N105&lt;&gt;0,IF(N105+H105&gt;3*D105,0,IF(N105+H105&gt;D105*2.5,25,IF(N105+H105&gt;D105*2,50,IF(N105+H105&gt;D105*1.5,75,100)))),0)</f>
        <v>0</v>
      </c>
      <c r="P105" s="45"/>
      <c r="Q105" s="42"/>
      <c r="R105" s="42"/>
      <c r="S105" s="45"/>
      <c r="T105" s="45"/>
      <c r="U105" s="42"/>
      <c r="V105" s="88">
        <v>0</v>
      </c>
      <c r="W105" s="88"/>
    </row>
    <row r="106" spans="1:23" ht="39.950000000000003" customHeight="1" x14ac:dyDescent="0.25">
      <c r="A106" s="49" t="s">
        <v>1922</v>
      </c>
      <c r="B106" s="49" t="s">
        <v>128</v>
      </c>
      <c r="C106" s="50" t="s">
        <v>1923</v>
      </c>
      <c r="D106" s="32">
        <f t="shared" si="71"/>
        <v>0</v>
      </c>
      <c r="E106" s="42"/>
      <c r="F106" s="37">
        <f>IF(H106&lt;&gt;0,0,1)</f>
        <v>1</v>
      </c>
      <c r="G106" s="42"/>
      <c r="H106" s="45"/>
      <c r="I106" s="86">
        <f>IF(H106&lt;&gt;0,IF(H106&lt;D106,1,0),0)</f>
        <v>0</v>
      </c>
      <c r="J106" s="48"/>
      <c r="K106" s="87">
        <f t="shared" si="72"/>
        <v>0</v>
      </c>
      <c r="L106" s="42"/>
      <c r="M106" s="42"/>
      <c r="N106" s="45"/>
      <c r="O106" s="88">
        <f t="shared" si="73"/>
        <v>0</v>
      </c>
      <c r="P106" s="45"/>
      <c r="Q106" s="42"/>
      <c r="R106" s="42"/>
      <c r="S106" s="45"/>
      <c r="T106" s="45"/>
      <c r="U106" s="42"/>
      <c r="V106" s="88">
        <v>0</v>
      </c>
      <c r="W106" s="88"/>
    </row>
    <row r="107" spans="1:23" ht="39.950000000000003" customHeight="1" x14ac:dyDescent="0.25">
      <c r="A107" s="23" t="s">
        <v>64</v>
      </c>
      <c r="B107" s="23" t="s">
        <v>53</v>
      </c>
      <c r="C107" s="23" t="s">
        <v>54</v>
      </c>
      <c r="D107" s="36">
        <v>15</v>
      </c>
      <c r="E107" s="41"/>
      <c r="F107" s="28">
        <f>(AVERAGE(F108:F108)*$D$107)</f>
        <v>15</v>
      </c>
      <c r="G107" s="41"/>
      <c r="H107" s="44"/>
      <c r="I107" s="28">
        <f>(AVERAGE(I108:I108)*$D$107)</f>
        <v>0</v>
      </c>
      <c r="J107" s="47"/>
      <c r="K107" s="28">
        <f>(AVERAGE(K108:K108)*$D$107)</f>
        <v>0</v>
      </c>
      <c r="L107" s="41"/>
      <c r="M107" s="41"/>
      <c r="N107" s="44"/>
      <c r="O107" s="28">
        <f>AVERAGE(O108:O108)</f>
        <v>0</v>
      </c>
      <c r="P107" s="44"/>
      <c r="Q107" s="41"/>
      <c r="R107" s="41"/>
      <c r="S107" s="44"/>
      <c r="T107" s="44"/>
      <c r="U107" s="41"/>
      <c r="V107" s="28">
        <f>AVERAGE(V108:V108)</f>
        <v>0</v>
      </c>
      <c r="W107" s="28"/>
    </row>
    <row r="108" spans="1:23" ht="39.950000000000003" customHeight="1" x14ac:dyDescent="0.25">
      <c r="A108" s="49" t="s">
        <v>1924</v>
      </c>
      <c r="B108" s="49" t="s">
        <v>56</v>
      </c>
      <c r="C108" s="50"/>
      <c r="D108" s="32">
        <f t="shared" ref="D108" si="74">IF(B108="I",$F$2,IF(B108="G/2",$F$2/2,IF(B108="G/5",$F$2/5,IF(B108="G/10",$F$2/10,1))))</f>
        <v>1</v>
      </c>
      <c r="E108" s="42"/>
      <c r="F108" s="37">
        <f>IF(H108&lt;&gt;0,0,1)</f>
        <v>1</v>
      </c>
      <c r="G108" s="42"/>
      <c r="H108" s="45"/>
      <c r="I108" s="86">
        <f>IF(H108&lt;&gt;0,IF(H108&lt;D108,1,0),0)</f>
        <v>0</v>
      </c>
      <c r="J108" s="48"/>
      <c r="K108" s="87">
        <f t="shared" ref="K108" si="75">IF(J108&lt;&gt;0,IF(J108&lt;2017,1,0),0)</f>
        <v>0</v>
      </c>
      <c r="L108" s="42"/>
      <c r="M108" s="42"/>
      <c r="N108" s="45"/>
      <c r="O108" s="88">
        <f t="shared" ref="O108" si="76">IF(N108&lt;&gt;0,IF(N108+H108&gt;3*D108,0,IF(N108+H108&gt;D108*2.5,25,IF(N108+H108&gt;D108*2,50,IF(N108+H108&gt;D108*1.5,75,100)))),0)</f>
        <v>0</v>
      </c>
      <c r="P108" s="45"/>
      <c r="Q108" s="42"/>
      <c r="R108" s="42"/>
      <c r="S108" s="45"/>
      <c r="T108" s="45"/>
      <c r="U108" s="42"/>
      <c r="V108" s="88">
        <v>0</v>
      </c>
      <c r="W108" s="88"/>
    </row>
    <row r="109" spans="1:23" x14ac:dyDescent="0.25">
      <c r="E109" s="93"/>
      <c r="G109" s="93"/>
      <c r="H109" s="94"/>
      <c r="J109" s="95"/>
      <c r="L109" s="93"/>
      <c r="M109" s="93"/>
      <c r="N109" s="94"/>
      <c r="P109" s="94"/>
      <c r="Q109" s="93"/>
      <c r="R109" s="93"/>
      <c r="S109" s="94"/>
      <c r="T109" s="94"/>
      <c r="U109" s="93"/>
    </row>
  </sheetData>
  <sheetProtection algorithmName="SHA-512" hashValue="3f0iBiRHEDPYp3DC+vfNqpVlPughMBUuOU1tRwhKowkGUNcmavtU6IlDyVQOD8wPiKjO0s7u+QbsyHoVdBH4SQ==" saltValue="kMjih84I/FaWvO7LRjEm3g==" spinCount="100000" sheet="1" insertRows="0"/>
  <mergeCells count="15">
    <mergeCell ref="L7:P7"/>
    <mergeCell ref="Q7:V7"/>
    <mergeCell ref="A9:C9"/>
    <mergeCell ref="A1:G1"/>
    <mergeCell ref="I1:L1"/>
    <mergeCell ref="A2:E2"/>
    <mergeCell ref="F2:G2"/>
    <mergeCell ref="A3:E3"/>
    <mergeCell ref="F3:G3"/>
    <mergeCell ref="A66:C66"/>
    <mergeCell ref="A82:C82"/>
    <mergeCell ref="A76:C76"/>
    <mergeCell ref="A4:E4"/>
    <mergeCell ref="F4:G4"/>
    <mergeCell ref="E7:K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1FF6408-9B0A-44F5-9302-041E71D036BD}">
          <x14:formula1>
            <xm:f>lista!$A$2:$A$6</xm:f>
          </x14:formula1>
          <xm:sqref>V108 V11:V21 V65 V68:V69 V23:V41 V43:V63 V71:V75 V78:V81 V84:V86 V88:V92 V94:V103 V105:V106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3631-7E10-4667-9C11-4713D35A99A5}">
  <dimension ref="A1:W68"/>
  <sheetViews>
    <sheetView showGridLines="0" zoomScaleNormal="100" zoomScaleSheetLayoutView="100" workbookViewId="0">
      <pane ySplit="8" topLeftCell="A9" activePane="bottomLeft" state="frozen"/>
      <selection pane="bottomLeft" activeCell="E11" sqref="E11:E67"/>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1925</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SUM(P9:P67)</f>
        <v>0</v>
      </c>
      <c r="S6" s="75"/>
      <c r="T6" s="78">
        <f>SUM(T9:T67)</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1925</v>
      </c>
      <c r="B9" s="133"/>
      <c r="C9" s="133"/>
      <c r="D9" s="39">
        <f>+D10+D20+D37+D60+D64</f>
        <v>100</v>
      </c>
      <c r="E9" s="40"/>
      <c r="F9" s="27">
        <f>+F10+F20+F37+F60+F64</f>
        <v>100</v>
      </c>
      <c r="G9" s="40"/>
      <c r="H9" s="43"/>
      <c r="I9" s="27">
        <f>+I10+I20+I37+I60+I64</f>
        <v>0</v>
      </c>
      <c r="J9" s="46"/>
      <c r="K9" s="27">
        <f>+K10+K20+K37+K60+K64</f>
        <v>0</v>
      </c>
      <c r="L9" s="40"/>
      <c r="M9" s="40"/>
      <c r="N9" s="43"/>
      <c r="O9" s="27">
        <f>AVERAGE(O10,O20,O37,O60,O64)</f>
        <v>0</v>
      </c>
      <c r="P9" s="43"/>
      <c r="Q9" s="40"/>
      <c r="R9" s="40"/>
      <c r="S9" s="43"/>
      <c r="T9" s="43"/>
      <c r="U9" s="40"/>
      <c r="V9" s="27">
        <f>AVERAGE(V10,V20,V37,V60,V64)</f>
        <v>0</v>
      </c>
      <c r="W9" s="27"/>
    </row>
    <row r="10" spans="1:23" ht="39.950000000000003" customHeight="1" x14ac:dyDescent="0.25">
      <c r="A10" s="23" t="s">
        <v>52</v>
      </c>
      <c r="B10" s="23" t="s">
        <v>53</v>
      </c>
      <c r="C10" s="23" t="s">
        <v>54</v>
      </c>
      <c r="D10" s="36">
        <v>40</v>
      </c>
      <c r="E10" s="41"/>
      <c r="F10" s="28">
        <f>(AVERAGE(F11:F19)*$D$10)</f>
        <v>40</v>
      </c>
      <c r="G10" s="41"/>
      <c r="H10" s="44"/>
      <c r="I10" s="28">
        <f>(AVERAGE(I11:I19)*$D$10)</f>
        <v>0</v>
      </c>
      <c r="J10" s="47"/>
      <c r="K10" s="28">
        <f>(AVERAGE(K11:K19)*$D$10)</f>
        <v>0</v>
      </c>
      <c r="L10" s="41"/>
      <c r="M10" s="41"/>
      <c r="N10" s="44"/>
      <c r="O10" s="28">
        <f>AVERAGE(O11:O19)</f>
        <v>0</v>
      </c>
      <c r="P10" s="44"/>
      <c r="Q10" s="41"/>
      <c r="R10" s="41"/>
      <c r="S10" s="44"/>
      <c r="T10" s="44"/>
      <c r="U10" s="41"/>
      <c r="V10" s="28">
        <f>AVERAGE(V11:V19)</f>
        <v>0</v>
      </c>
      <c r="W10" s="28"/>
    </row>
    <row r="11" spans="1:23" ht="39.950000000000003" customHeight="1" x14ac:dyDescent="0.25">
      <c r="A11" s="49" t="s">
        <v>1926</v>
      </c>
      <c r="B11" s="49" t="s">
        <v>56</v>
      </c>
      <c r="C11" s="49" t="s">
        <v>1927</v>
      </c>
      <c r="D11" s="32">
        <f>IF(B11="I",$F$2,IF(B11="G/2",$F$2/2,IF(B11="G/5",$F$2/5,IF(B11="G/10",$F$2/10,1))))</f>
        <v>1</v>
      </c>
      <c r="E11" s="42"/>
      <c r="F11" s="37">
        <f t="shared" ref="F11:F19" si="0">IF(H11&lt;&gt;0,0,1)</f>
        <v>1</v>
      </c>
      <c r="G11" s="42"/>
      <c r="H11" s="45"/>
      <c r="I11" s="86">
        <f t="shared" ref="I11:I19" si="1">IF(H11&lt;&gt;0,IF(H11&lt;D11,1,0),0)</f>
        <v>0</v>
      </c>
      <c r="J11" s="48"/>
      <c r="K11" s="87">
        <f t="shared" ref="K11:K19"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1928</v>
      </c>
      <c r="B12" s="49" t="s">
        <v>56</v>
      </c>
      <c r="C12" s="49"/>
      <c r="D12" s="32">
        <f t="shared" ref="D12:D67" si="3">IF(B12="I",$F$2,IF(B12="G/2",$F$2/2,IF(B12="G/5",$F$2/5,IF(B12="G/10",$F$2/10,1))))</f>
        <v>1</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1133</v>
      </c>
      <c r="B13" s="49" t="s">
        <v>91</v>
      </c>
      <c r="C13" s="49" t="s">
        <v>1929</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1930</v>
      </c>
      <c r="B14" s="49" t="s">
        <v>56</v>
      </c>
      <c r="C14" s="49"/>
      <c r="D14" s="32">
        <f>IF(B14="I",$F$2,IF(B14="G/2",$F$2/2,IF(B14="G/5",$F$2/5,IF(B14="G/10",$F$2/10,1))))</f>
        <v>1</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624</v>
      </c>
      <c r="B15" s="49" t="s">
        <v>91</v>
      </c>
      <c r="C15" s="49"/>
      <c r="D15" s="32">
        <f t="shared" ref="D15:D16" si="5">IF(B15="I",$F$2,IF(B15="G/2",$F$2/2,IF(B15="G/5",$F$2/5,IF(B15="G/10",$F$2/10,1))))</f>
        <v>0</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1931</v>
      </c>
      <c r="B16" s="49" t="s">
        <v>56</v>
      </c>
      <c r="C16" s="49"/>
      <c r="D16" s="32">
        <f t="shared" si="5"/>
        <v>1</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1932</v>
      </c>
      <c r="B17" s="49" t="s">
        <v>56</v>
      </c>
      <c r="C17" s="49" t="s">
        <v>1933</v>
      </c>
      <c r="D17" s="32">
        <f>IF(B17="I",$F$2,IF(B17="G/2",$F$2/2,IF(B17="G/5",$F$2/5,IF(B17="G/10",$F$2/10,1))))</f>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1934</v>
      </c>
      <c r="B18" s="49" t="s">
        <v>56</v>
      </c>
      <c r="C18" s="49" t="s">
        <v>1935</v>
      </c>
      <c r="D18" s="32">
        <f t="shared" si="3"/>
        <v>1</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1674</v>
      </c>
      <c r="B19" s="49" t="s">
        <v>56</v>
      </c>
      <c r="C19" s="49"/>
      <c r="D19" s="32">
        <f t="shared" si="3"/>
        <v>1</v>
      </c>
      <c r="E19" s="42"/>
      <c r="F19" s="37">
        <f t="shared" si="0"/>
        <v>1</v>
      </c>
      <c r="G19" s="42"/>
      <c r="H19" s="45"/>
      <c r="I19" s="86">
        <f t="shared" si="1"/>
        <v>0</v>
      </c>
      <c r="J19" s="48"/>
      <c r="K19" s="87">
        <f t="shared" si="2"/>
        <v>0</v>
      </c>
      <c r="L19" s="42"/>
      <c r="M19" s="42"/>
      <c r="N19" s="45"/>
      <c r="O19" s="88">
        <f t="shared" ref="O19" si="7">IF(N19&lt;&gt;0,IF(N19+H19&gt;3*D19,0,IF(N19+H19&gt;D19*2.5,25,IF(N19+H19&gt;D19*2,50,IF(N19+H19&gt;D19*1.5,75,100)))),0)</f>
        <v>0</v>
      </c>
      <c r="P19" s="45"/>
      <c r="Q19" s="42"/>
      <c r="R19" s="42"/>
      <c r="S19" s="45"/>
      <c r="T19" s="45"/>
      <c r="U19" s="42"/>
      <c r="V19" s="88">
        <v>0</v>
      </c>
      <c r="W19" s="88"/>
    </row>
    <row r="20" spans="1:23" ht="39.950000000000003" customHeight="1" x14ac:dyDescent="0.25">
      <c r="A20" s="23" t="s">
        <v>72</v>
      </c>
      <c r="B20" s="23" t="s">
        <v>53</v>
      </c>
      <c r="C20" s="23" t="s">
        <v>54</v>
      </c>
      <c r="D20" s="36">
        <v>15</v>
      </c>
      <c r="E20" s="41"/>
      <c r="F20" s="28">
        <f>(AVERAGE(F21:F36)*$D$20)</f>
        <v>15</v>
      </c>
      <c r="G20" s="41"/>
      <c r="H20" s="44"/>
      <c r="I20" s="28">
        <f>(AVERAGE(I21:I36)*$D$20)</f>
        <v>0</v>
      </c>
      <c r="J20" s="47"/>
      <c r="K20" s="28">
        <f>(AVERAGE(K21:K36)*$D$20)</f>
        <v>0</v>
      </c>
      <c r="L20" s="41"/>
      <c r="M20" s="41"/>
      <c r="N20" s="44"/>
      <c r="O20" s="28">
        <f>AVERAGE(O21:O36)</f>
        <v>0</v>
      </c>
      <c r="P20" s="44"/>
      <c r="Q20" s="41"/>
      <c r="R20" s="41"/>
      <c r="S20" s="44"/>
      <c r="T20" s="44"/>
      <c r="U20" s="41"/>
      <c r="V20" s="28">
        <f>AVERAGE(V21:V36)</f>
        <v>0</v>
      </c>
      <c r="W20" s="28"/>
    </row>
    <row r="21" spans="1:23" ht="39.950000000000003" customHeight="1" x14ac:dyDescent="0.25">
      <c r="A21" s="49" t="s">
        <v>73</v>
      </c>
      <c r="B21" s="49" t="s">
        <v>80</v>
      </c>
      <c r="C21" s="49" t="s">
        <v>1936</v>
      </c>
      <c r="D21" s="32">
        <f t="shared" si="3"/>
        <v>0</v>
      </c>
      <c r="E21" s="42"/>
      <c r="F21" s="37">
        <f t="shared" ref="F21:F36" si="8">IF(H21&lt;&gt;0,0,1)</f>
        <v>1</v>
      </c>
      <c r="G21" s="42"/>
      <c r="H21" s="45"/>
      <c r="I21" s="86">
        <f t="shared" ref="I21:I36" si="9">IF(H21&lt;&gt;0,IF(H21&lt;D21,1,0),0)</f>
        <v>0</v>
      </c>
      <c r="J21" s="48"/>
      <c r="K21" s="87">
        <f t="shared" ref="K21:K36" si="10">IF(J21&lt;&gt;0,IF(J21&lt;2017,1,0),0)</f>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1937</v>
      </c>
      <c r="B22" s="49" t="s">
        <v>91</v>
      </c>
      <c r="C22" s="49" t="s">
        <v>1938</v>
      </c>
      <c r="D22" s="32">
        <f t="shared" si="3"/>
        <v>0</v>
      </c>
      <c r="E22" s="42"/>
      <c r="F22" s="37">
        <f t="shared" si="8"/>
        <v>1</v>
      </c>
      <c r="G22" s="42"/>
      <c r="H22" s="45"/>
      <c r="I22" s="86">
        <f t="shared" si="9"/>
        <v>0</v>
      </c>
      <c r="J22" s="48"/>
      <c r="K22" s="87">
        <f t="shared" si="10"/>
        <v>0</v>
      </c>
      <c r="L22" s="42"/>
      <c r="M22" s="42"/>
      <c r="N22" s="45"/>
      <c r="O22" s="88">
        <f t="shared" ref="O22:O23" si="11">IF(N22&lt;&gt;0,IF(N22+H22&gt;3*D22,0,IF(N22+H22&gt;D22*2.5,25,IF(N22+H22&gt;D22*2,50,IF(N22+H22&gt;D22*1.5,75,100)))),0)</f>
        <v>0</v>
      </c>
      <c r="P22" s="45"/>
      <c r="Q22" s="42"/>
      <c r="R22" s="42"/>
      <c r="S22" s="45"/>
      <c r="T22" s="45"/>
      <c r="U22" s="42"/>
      <c r="V22" s="88">
        <v>0</v>
      </c>
      <c r="W22" s="88"/>
    </row>
    <row r="23" spans="1:23" ht="39.950000000000003" customHeight="1" x14ac:dyDescent="0.25">
      <c r="A23" s="49" t="s">
        <v>724</v>
      </c>
      <c r="B23" s="49" t="s">
        <v>58</v>
      </c>
      <c r="C23" s="49"/>
      <c r="D23" s="32">
        <f t="shared" si="3"/>
        <v>0</v>
      </c>
      <c r="E23" s="42"/>
      <c r="F23" s="37">
        <f t="shared" si="8"/>
        <v>1</v>
      </c>
      <c r="G23" s="42"/>
      <c r="H23" s="45"/>
      <c r="I23" s="86">
        <f t="shared" si="9"/>
        <v>0</v>
      </c>
      <c r="J23" s="48"/>
      <c r="K23" s="87">
        <f t="shared" si="10"/>
        <v>0</v>
      </c>
      <c r="L23" s="42"/>
      <c r="M23" s="42"/>
      <c r="N23" s="45"/>
      <c r="O23" s="88">
        <f t="shared" si="11"/>
        <v>0</v>
      </c>
      <c r="P23" s="45"/>
      <c r="Q23" s="42"/>
      <c r="R23" s="42"/>
      <c r="S23" s="45"/>
      <c r="T23" s="45"/>
      <c r="U23" s="42"/>
      <c r="V23" s="88">
        <v>0</v>
      </c>
      <c r="W23" s="88"/>
    </row>
    <row r="24" spans="1:23" ht="39.950000000000003" customHeight="1" x14ac:dyDescent="0.25">
      <c r="A24" s="49" t="s">
        <v>1939</v>
      </c>
      <c r="B24" s="49" t="s">
        <v>80</v>
      </c>
      <c r="C24" s="49" t="s">
        <v>1940</v>
      </c>
      <c r="D24" s="32">
        <f t="shared" si="3"/>
        <v>0</v>
      </c>
      <c r="E24" s="42"/>
      <c r="F24" s="37">
        <f t="shared" si="8"/>
        <v>1</v>
      </c>
      <c r="G24" s="42"/>
      <c r="H24" s="45"/>
      <c r="I24" s="86">
        <f t="shared" si="9"/>
        <v>0</v>
      </c>
      <c r="J24" s="48"/>
      <c r="K24" s="87">
        <f t="shared" si="10"/>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154</v>
      </c>
      <c r="B25" s="49" t="s">
        <v>58</v>
      </c>
      <c r="C25" s="49" t="s">
        <v>1941</v>
      </c>
      <c r="D25" s="32">
        <f t="shared" si="3"/>
        <v>0</v>
      </c>
      <c r="E25" s="42"/>
      <c r="F25" s="37">
        <f t="shared" si="8"/>
        <v>1</v>
      </c>
      <c r="G25" s="42"/>
      <c r="H25" s="45"/>
      <c r="I25" s="86">
        <f t="shared" si="9"/>
        <v>0</v>
      </c>
      <c r="J25" s="48"/>
      <c r="K25" s="87">
        <f t="shared" si="10"/>
        <v>0</v>
      </c>
      <c r="L25" s="42"/>
      <c r="M25" s="42"/>
      <c r="N25" s="45"/>
      <c r="O25" s="88">
        <f t="shared" ref="O25:O31" si="12">IF(N25&lt;&gt;0,IF(N25+H25&gt;3*D25,0,IF(N25+H25&gt;D25*2.5,25,IF(N25+H25&gt;D25*2,50,IF(N25+H25&gt;D25*1.5,75,100)))),0)</f>
        <v>0</v>
      </c>
      <c r="P25" s="45"/>
      <c r="Q25" s="42"/>
      <c r="R25" s="42"/>
      <c r="S25" s="45"/>
      <c r="T25" s="45"/>
      <c r="U25" s="42"/>
      <c r="V25" s="88">
        <v>0</v>
      </c>
      <c r="W25" s="88"/>
    </row>
    <row r="26" spans="1:23" ht="39.950000000000003" customHeight="1" x14ac:dyDescent="0.25">
      <c r="A26" s="49" t="s">
        <v>154</v>
      </c>
      <c r="B26" s="49" t="s">
        <v>91</v>
      </c>
      <c r="C26" s="49" t="s">
        <v>1942</v>
      </c>
      <c r="D26" s="32">
        <f t="shared" ref="D26:D30" si="13">IF(B26="I",$F$2,IF(B26="G/2",$F$2/2,IF(B26="G/5",$F$2/5,IF(B26="G/10",$F$2/10,1))))</f>
        <v>0</v>
      </c>
      <c r="E26" s="42"/>
      <c r="F26" s="37">
        <f t="shared" ref="F26:F30" si="14">IF(H26&lt;&gt;0,0,1)</f>
        <v>1</v>
      </c>
      <c r="G26" s="42"/>
      <c r="H26" s="45"/>
      <c r="I26" s="86">
        <f t="shared" ref="I26:I30" si="15">IF(H26&lt;&gt;0,IF(H26&lt;D26,1,0),0)</f>
        <v>0</v>
      </c>
      <c r="J26" s="48"/>
      <c r="K26" s="87">
        <f t="shared" si="10"/>
        <v>0</v>
      </c>
      <c r="L26" s="42"/>
      <c r="M26" s="42"/>
      <c r="N26" s="45"/>
      <c r="O26" s="88">
        <f t="shared" ref="O26" si="16">IF(N26&lt;&gt;0,IF(N26+H26&gt;3*D26,0,IF(N26+H26&gt;D26*2.5,25,IF(N26+H26&gt;D26*2,50,IF(N26+H26&gt;D26*1.5,75,100)))),0)</f>
        <v>0</v>
      </c>
      <c r="P26" s="45"/>
      <c r="Q26" s="42"/>
      <c r="R26" s="42"/>
      <c r="S26" s="45"/>
      <c r="T26" s="45"/>
      <c r="U26" s="42"/>
      <c r="V26" s="88">
        <v>0</v>
      </c>
      <c r="W26" s="88"/>
    </row>
    <row r="27" spans="1:23" ht="39.950000000000003" customHeight="1" x14ac:dyDescent="0.25">
      <c r="A27" s="49" t="s">
        <v>125</v>
      </c>
      <c r="B27" s="49" t="s">
        <v>128</v>
      </c>
      <c r="C27" s="49" t="s">
        <v>1943</v>
      </c>
      <c r="D27" s="32">
        <f t="shared" si="13"/>
        <v>0</v>
      </c>
      <c r="E27" s="42"/>
      <c r="F27" s="37">
        <f t="shared" si="14"/>
        <v>1</v>
      </c>
      <c r="G27" s="42"/>
      <c r="H27" s="45"/>
      <c r="I27" s="86">
        <f t="shared" si="15"/>
        <v>0</v>
      </c>
      <c r="J27" s="48"/>
      <c r="K27" s="87">
        <f t="shared" si="10"/>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1944</v>
      </c>
      <c r="B28" s="49" t="s">
        <v>58</v>
      </c>
      <c r="C28" s="49"/>
      <c r="D28" s="32">
        <f t="shared" si="13"/>
        <v>0</v>
      </c>
      <c r="E28" s="42"/>
      <c r="F28" s="37">
        <f t="shared" si="14"/>
        <v>1</v>
      </c>
      <c r="G28" s="42"/>
      <c r="H28" s="45"/>
      <c r="I28" s="86">
        <f t="shared" si="15"/>
        <v>0</v>
      </c>
      <c r="J28" s="48"/>
      <c r="K28" s="87">
        <f t="shared" si="10"/>
        <v>0</v>
      </c>
      <c r="L28" s="42"/>
      <c r="M28" s="42"/>
      <c r="N28" s="45"/>
      <c r="O28" s="88">
        <f t="shared" ref="O28:O29" si="17">IF(N28&lt;&gt;0,IF(N28+H28&gt;3*D28,0,IF(N28+H28&gt;D28*2.5,25,IF(N28+H28&gt;D28*2,50,IF(N28+H28&gt;D28*1.5,75,100)))),0)</f>
        <v>0</v>
      </c>
      <c r="P28" s="45"/>
      <c r="Q28" s="42"/>
      <c r="R28" s="42"/>
      <c r="S28" s="45"/>
      <c r="T28" s="45"/>
      <c r="U28" s="42"/>
      <c r="V28" s="88">
        <v>0</v>
      </c>
      <c r="W28" s="88"/>
    </row>
    <row r="29" spans="1:23" ht="39.950000000000003" customHeight="1" x14ac:dyDescent="0.25">
      <c r="A29" s="49" t="s">
        <v>1945</v>
      </c>
      <c r="B29" s="49" t="s">
        <v>58</v>
      </c>
      <c r="C29" s="49" t="s">
        <v>1946</v>
      </c>
      <c r="D29" s="32">
        <f t="shared" si="13"/>
        <v>0</v>
      </c>
      <c r="E29" s="42"/>
      <c r="F29" s="37">
        <f t="shared" si="14"/>
        <v>1</v>
      </c>
      <c r="G29" s="42"/>
      <c r="H29" s="45"/>
      <c r="I29" s="86">
        <f t="shared" si="15"/>
        <v>0</v>
      </c>
      <c r="J29" s="48"/>
      <c r="K29" s="87">
        <f t="shared" si="10"/>
        <v>0</v>
      </c>
      <c r="L29" s="42"/>
      <c r="M29" s="42"/>
      <c r="N29" s="45"/>
      <c r="O29" s="88">
        <f t="shared" si="17"/>
        <v>0</v>
      </c>
      <c r="P29" s="45"/>
      <c r="Q29" s="42"/>
      <c r="R29" s="42"/>
      <c r="S29" s="45"/>
      <c r="T29" s="45"/>
      <c r="U29" s="42"/>
      <c r="V29" s="88">
        <v>0</v>
      </c>
      <c r="W29" s="88"/>
    </row>
    <row r="30" spans="1:23" ht="39.950000000000003" customHeight="1" x14ac:dyDescent="0.25">
      <c r="A30" s="49" t="s">
        <v>1947</v>
      </c>
      <c r="B30" s="49" t="s">
        <v>91</v>
      </c>
      <c r="C30" s="49"/>
      <c r="D30" s="32">
        <f t="shared" si="13"/>
        <v>0</v>
      </c>
      <c r="E30" s="42"/>
      <c r="F30" s="37">
        <f t="shared" si="14"/>
        <v>1</v>
      </c>
      <c r="G30" s="42"/>
      <c r="H30" s="45"/>
      <c r="I30" s="86">
        <f t="shared" si="15"/>
        <v>0</v>
      </c>
      <c r="J30" s="48"/>
      <c r="K30" s="87">
        <f t="shared" si="10"/>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1948</v>
      </c>
      <c r="B31" s="49" t="s">
        <v>80</v>
      </c>
      <c r="C31" s="49"/>
      <c r="D31" s="32">
        <f t="shared" si="3"/>
        <v>0</v>
      </c>
      <c r="E31" s="42"/>
      <c r="F31" s="37">
        <f t="shared" si="8"/>
        <v>1</v>
      </c>
      <c r="G31" s="42"/>
      <c r="H31" s="45"/>
      <c r="I31" s="86">
        <f t="shared" si="9"/>
        <v>0</v>
      </c>
      <c r="J31" s="48"/>
      <c r="K31" s="87">
        <f t="shared" si="10"/>
        <v>0</v>
      </c>
      <c r="L31" s="42"/>
      <c r="M31" s="42"/>
      <c r="N31" s="45"/>
      <c r="O31" s="88">
        <f t="shared" si="12"/>
        <v>0</v>
      </c>
      <c r="P31" s="45"/>
      <c r="Q31" s="42"/>
      <c r="R31" s="42"/>
      <c r="S31" s="45"/>
      <c r="T31" s="45"/>
      <c r="U31" s="42"/>
      <c r="V31" s="88">
        <v>0</v>
      </c>
      <c r="W31" s="88"/>
    </row>
    <row r="32" spans="1:23" ht="39.950000000000003" customHeight="1" x14ac:dyDescent="0.25">
      <c r="A32" s="49" t="s">
        <v>1949</v>
      </c>
      <c r="B32" s="49" t="s">
        <v>80</v>
      </c>
      <c r="C32" s="49" t="s">
        <v>1950</v>
      </c>
      <c r="D32" s="32">
        <f t="shared" si="3"/>
        <v>0</v>
      </c>
      <c r="E32" s="42"/>
      <c r="F32" s="37">
        <f t="shared" si="8"/>
        <v>1</v>
      </c>
      <c r="G32" s="42"/>
      <c r="H32" s="45"/>
      <c r="I32" s="86">
        <f t="shared" si="9"/>
        <v>0</v>
      </c>
      <c r="J32" s="48"/>
      <c r="K32" s="87">
        <f t="shared" si="10"/>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1951</v>
      </c>
      <c r="B33" s="49" t="s">
        <v>80</v>
      </c>
      <c r="C33" s="49"/>
      <c r="D33" s="32">
        <f t="shared" si="3"/>
        <v>0</v>
      </c>
      <c r="E33" s="42"/>
      <c r="F33" s="37">
        <f t="shared" si="8"/>
        <v>1</v>
      </c>
      <c r="G33" s="42"/>
      <c r="H33" s="45"/>
      <c r="I33" s="86">
        <f t="shared" si="9"/>
        <v>0</v>
      </c>
      <c r="J33" s="48"/>
      <c r="K33" s="87">
        <f t="shared" si="10"/>
        <v>0</v>
      </c>
      <c r="L33" s="42"/>
      <c r="M33" s="42"/>
      <c r="N33" s="45"/>
      <c r="O33" s="88">
        <f t="shared" ref="O33:O34" si="18">IF(N33&lt;&gt;0,IF(N33+H33&gt;3*D33,0,IF(N33+H33&gt;D33*2.5,25,IF(N33+H33&gt;D33*2,50,IF(N33+H33&gt;D33*1.5,75,100)))),0)</f>
        <v>0</v>
      </c>
      <c r="P33" s="45"/>
      <c r="Q33" s="42"/>
      <c r="R33" s="42"/>
      <c r="S33" s="45"/>
      <c r="T33" s="45"/>
      <c r="U33" s="42"/>
      <c r="V33" s="88">
        <v>0</v>
      </c>
      <c r="W33" s="88"/>
    </row>
    <row r="34" spans="1:23" ht="39.950000000000003" customHeight="1" x14ac:dyDescent="0.25">
      <c r="A34" s="49" t="s">
        <v>1106</v>
      </c>
      <c r="B34" s="49" t="s">
        <v>91</v>
      </c>
      <c r="C34" s="49"/>
      <c r="D34" s="32">
        <f t="shared" si="3"/>
        <v>0</v>
      </c>
      <c r="E34" s="42"/>
      <c r="F34" s="37">
        <f t="shared" si="8"/>
        <v>1</v>
      </c>
      <c r="G34" s="42"/>
      <c r="H34" s="45"/>
      <c r="I34" s="86">
        <f t="shared" si="9"/>
        <v>0</v>
      </c>
      <c r="J34" s="48"/>
      <c r="K34" s="87">
        <f t="shared" si="10"/>
        <v>0</v>
      </c>
      <c r="L34" s="42"/>
      <c r="M34" s="42"/>
      <c r="N34" s="45"/>
      <c r="O34" s="88">
        <f t="shared" si="18"/>
        <v>0</v>
      </c>
      <c r="P34" s="45"/>
      <c r="Q34" s="42"/>
      <c r="R34" s="42"/>
      <c r="S34" s="45"/>
      <c r="T34" s="45"/>
      <c r="U34" s="42"/>
      <c r="V34" s="88">
        <v>0</v>
      </c>
      <c r="W34" s="88"/>
    </row>
    <row r="35" spans="1:23" ht="39.950000000000003" customHeight="1" x14ac:dyDescent="0.25">
      <c r="A35" s="49" t="s">
        <v>328</v>
      </c>
      <c r="B35" s="49" t="s">
        <v>91</v>
      </c>
      <c r="C35" s="49"/>
      <c r="D35" s="32">
        <f t="shared" si="3"/>
        <v>0</v>
      </c>
      <c r="E35" s="42"/>
      <c r="F35" s="37">
        <f t="shared" si="8"/>
        <v>1</v>
      </c>
      <c r="G35" s="42"/>
      <c r="H35" s="45"/>
      <c r="I35" s="86">
        <f t="shared" si="9"/>
        <v>0</v>
      </c>
      <c r="J35" s="48"/>
      <c r="K35" s="87">
        <f t="shared" si="10"/>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1952</v>
      </c>
      <c r="B36" s="49" t="s">
        <v>80</v>
      </c>
      <c r="C36" s="49"/>
      <c r="D36" s="32">
        <f t="shared" si="3"/>
        <v>0</v>
      </c>
      <c r="E36" s="42"/>
      <c r="F36" s="37">
        <f t="shared" si="8"/>
        <v>1</v>
      </c>
      <c r="G36" s="42"/>
      <c r="H36" s="45"/>
      <c r="I36" s="86">
        <f t="shared" si="9"/>
        <v>0</v>
      </c>
      <c r="J36" s="48"/>
      <c r="K36" s="87">
        <f t="shared" si="10"/>
        <v>0</v>
      </c>
      <c r="L36" s="42"/>
      <c r="M36" s="42"/>
      <c r="N36" s="45"/>
      <c r="O36" s="88">
        <f t="shared" ref="O36" si="19">IF(N36&lt;&gt;0,IF(N36+H36&gt;3*D36,0,IF(N36+H36&gt;D36*2.5,25,IF(N36+H36&gt;D36*2,50,IF(N36+H36&gt;D36*1.5,75,100)))),0)</f>
        <v>0</v>
      </c>
      <c r="P36" s="45"/>
      <c r="Q36" s="42"/>
      <c r="R36" s="42"/>
      <c r="S36" s="45"/>
      <c r="T36" s="45"/>
      <c r="U36" s="42"/>
      <c r="V36" s="88">
        <v>0</v>
      </c>
      <c r="W36" s="88"/>
    </row>
    <row r="37" spans="1:23" ht="39.950000000000003" customHeight="1" x14ac:dyDescent="0.25">
      <c r="A37" s="23" t="s">
        <v>60</v>
      </c>
      <c r="B37" s="23" t="s">
        <v>53</v>
      </c>
      <c r="C37" s="23" t="s">
        <v>54</v>
      </c>
      <c r="D37" s="36">
        <v>10</v>
      </c>
      <c r="E37" s="41"/>
      <c r="F37" s="28">
        <f>(AVERAGE(F38:F59)*$D$37)</f>
        <v>10</v>
      </c>
      <c r="G37" s="41"/>
      <c r="H37" s="44"/>
      <c r="I37" s="28">
        <f>(AVERAGE(I38:I59)*$D$37)</f>
        <v>0</v>
      </c>
      <c r="J37" s="47"/>
      <c r="K37" s="28">
        <f>(AVERAGE(K38:K59)*$D$37)</f>
        <v>0</v>
      </c>
      <c r="L37" s="41"/>
      <c r="M37" s="41"/>
      <c r="N37" s="44"/>
      <c r="O37" s="28">
        <f>AVERAGE(O38:O59)</f>
        <v>0</v>
      </c>
      <c r="P37" s="44"/>
      <c r="Q37" s="41"/>
      <c r="R37" s="41"/>
      <c r="S37" s="44"/>
      <c r="T37" s="44"/>
      <c r="U37" s="41"/>
      <c r="V37" s="28">
        <f>AVERAGE(V38:V59)</f>
        <v>0</v>
      </c>
      <c r="W37" s="28"/>
    </row>
    <row r="38" spans="1:23" ht="39.950000000000003" customHeight="1" x14ac:dyDescent="0.25">
      <c r="A38" s="49" t="s">
        <v>1953</v>
      </c>
      <c r="B38" s="49" t="s">
        <v>56</v>
      </c>
      <c r="C38" s="49"/>
      <c r="D38" s="32">
        <f t="shared" si="3"/>
        <v>1</v>
      </c>
      <c r="E38" s="42"/>
      <c r="F38" s="37">
        <f t="shared" ref="F38:F59" si="20">IF(H38&lt;&gt;0,0,1)</f>
        <v>1</v>
      </c>
      <c r="G38" s="42"/>
      <c r="H38" s="45"/>
      <c r="I38" s="86">
        <f t="shared" ref="I38:I59" si="21">IF(H38&lt;&gt;0,IF(H38&lt;D38,1,0),0)</f>
        <v>0</v>
      </c>
      <c r="J38" s="48"/>
      <c r="K38" s="87">
        <f t="shared" ref="K38:K59" si="22">IF(J38&lt;&gt;0,IF(J38&lt;2017,1,0),0)</f>
        <v>0</v>
      </c>
      <c r="L38" s="42"/>
      <c r="M38" s="42"/>
      <c r="N38" s="45"/>
      <c r="O38" s="88">
        <f t="shared" ref="O38" si="23">IF(N38&lt;&gt;0,IF(N38+H38&gt;3*D38,0,IF(N38+H38&gt;D38*2.5,25,IF(N38+H38&gt;D38*2,50,IF(N38+H38&gt;D38*1.5,75,100)))),0)</f>
        <v>0</v>
      </c>
      <c r="P38" s="45"/>
      <c r="Q38" s="42"/>
      <c r="R38" s="42"/>
      <c r="S38" s="45"/>
      <c r="T38" s="45"/>
      <c r="U38" s="42"/>
      <c r="V38" s="88">
        <v>0</v>
      </c>
      <c r="W38" s="88"/>
    </row>
    <row r="39" spans="1:23" ht="39.950000000000003" customHeight="1" x14ac:dyDescent="0.25">
      <c r="A39" s="49" t="s">
        <v>1954</v>
      </c>
      <c r="B39" s="49" t="s">
        <v>56</v>
      </c>
      <c r="C39" s="49"/>
      <c r="D39" s="32">
        <f t="shared" si="3"/>
        <v>1</v>
      </c>
      <c r="E39" s="42"/>
      <c r="F39" s="37">
        <f t="shared" si="20"/>
        <v>1</v>
      </c>
      <c r="G39" s="42"/>
      <c r="H39" s="45"/>
      <c r="I39" s="86">
        <f t="shared" si="21"/>
        <v>0</v>
      </c>
      <c r="J39" s="48"/>
      <c r="K39" s="87">
        <f t="shared" si="22"/>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1955</v>
      </c>
      <c r="B40" s="49" t="s">
        <v>80</v>
      </c>
      <c r="C40" s="49"/>
      <c r="D40" s="32">
        <f t="shared" si="3"/>
        <v>0</v>
      </c>
      <c r="E40" s="42"/>
      <c r="F40" s="37">
        <f t="shared" si="20"/>
        <v>1</v>
      </c>
      <c r="G40" s="42"/>
      <c r="H40" s="45"/>
      <c r="I40" s="86">
        <f t="shared" si="21"/>
        <v>0</v>
      </c>
      <c r="J40" s="48"/>
      <c r="K40" s="87">
        <f t="shared" si="22"/>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1956</v>
      </c>
      <c r="B41" s="49" t="s">
        <v>80</v>
      </c>
      <c r="C41" s="49" t="s">
        <v>1957</v>
      </c>
      <c r="D41" s="32">
        <f t="shared" si="3"/>
        <v>0</v>
      </c>
      <c r="E41" s="42"/>
      <c r="F41" s="37">
        <f t="shared" si="20"/>
        <v>1</v>
      </c>
      <c r="G41" s="42"/>
      <c r="H41" s="45"/>
      <c r="I41" s="86">
        <f t="shared" si="21"/>
        <v>0</v>
      </c>
      <c r="J41" s="48"/>
      <c r="K41" s="87">
        <f t="shared" si="22"/>
        <v>0</v>
      </c>
      <c r="L41" s="42"/>
      <c r="M41" s="42"/>
      <c r="N41" s="45"/>
      <c r="O41" s="88">
        <f t="shared" ref="O41:O42" si="24">IF(N41&lt;&gt;0,IF(N41+H41&gt;3*D41,0,IF(N41+H41&gt;D41*2.5,25,IF(N41+H41&gt;D41*2,50,IF(N41+H41&gt;D41*1.5,75,100)))),0)</f>
        <v>0</v>
      </c>
      <c r="P41" s="45"/>
      <c r="Q41" s="42"/>
      <c r="R41" s="42"/>
      <c r="S41" s="45"/>
      <c r="T41" s="45"/>
      <c r="U41" s="42"/>
      <c r="V41" s="88">
        <v>0</v>
      </c>
      <c r="W41" s="88"/>
    </row>
    <row r="42" spans="1:23" ht="39.950000000000003" customHeight="1" x14ac:dyDescent="0.25">
      <c r="A42" s="49" t="s">
        <v>1958</v>
      </c>
      <c r="B42" s="49" t="s">
        <v>80</v>
      </c>
      <c r="C42" s="49"/>
      <c r="D42" s="32">
        <f t="shared" si="3"/>
        <v>0</v>
      </c>
      <c r="E42" s="42"/>
      <c r="F42" s="37">
        <f t="shared" si="20"/>
        <v>1</v>
      </c>
      <c r="G42" s="42"/>
      <c r="H42" s="45"/>
      <c r="I42" s="86">
        <f t="shared" si="21"/>
        <v>0</v>
      </c>
      <c r="J42" s="48"/>
      <c r="K42" s="87">
        <f t="shared" si="22"/>
        <v>0</v>
      </c>
      <c r="L42" s="42"/>
      <c r="M42" s="42"/>
      <c r="N42" s="45"/>
      <c r="O42" s="88">
        <f t="shared" si="24"/>
        <v>0</v>
      </c>
      <c r="P42" s="45"/>
      <c r="Q42" s="42"/>
      <c r="R42" s="42"/>
      <c r="S42" s="45"/>
      <c r="T42" s="45"/>
      <c r="U42" s="42"/>
      <c r="V42" s="88">
        <v>0</v>
      </c>
      <c r="W42" s="88"/>
    </row>
    <row r="43" spans="1:23" ht="39.950000000000003" customHeight="1" x14ac:dyDescent="0.25">
      <c r="A43" s="49" t="s">
        <v>61</v>
      </c>
      <c r="B43" s="49" t="s">
        <v>91</v>
      </c>
      <c r="C43" s="49"/>
      <c r="D43" s="32">
        <f t="shared" si="3"/>
        <v>0</v>
      </c>
      <c r="E43" s="42"/>
      <c r="F43" s="37">
        <f t="shared" si="20"/>
        <v>1</v>
      </c>
      <c r="G43" s="42"/>
      <c r="H43" s="45"/>
      <c r="I43" s="86">
        <f t="shared" si="21"/>
        <v>0</v>
      </c>
      <c r="J43" s="48"/>
      <c r="K43" s="87">
        <f t="shared" si="22"/>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1959</v>
      </c>
      <c r="B44" s="49" t="s">
        <v>80</v>
      </c>
      <c r="C44" s="49"/>
      <c r="D44" s="32">
        <f t="shared" si="3"/>
        <v>0</v>
      </c>
      <c r="E44" s="42"/>
      <c r="F44" s="37">
        <f t="shared" si="20"/>
        <v>1</v>
      </c>
      <c r="G44" s="42"/>
      <c r="H44" s="45"/>
      <c r="I44" s="86">
        <f t="shared" si="21"/>
        <v>0</v>
      </c>
      <c r="J44" s="48"/>
      <c r="K44" s="87">
        <f t="shared" si="22"/>
        <v>0</v>
      </c>
      <c r="L44" s="42"/>
      <c r="M44" s="42"/>
      <c r="N44" s="45"/>
      <c r="O44" s="88">
        <f t="shared" ref="O44:O45" si="25">IF(N44&lt;&gt;0,IF(N44+H44&gt;3*D44,0,IF(N44+H44&gt;D44*2.5,25,IF(N44+H44&gt;D44*2,50,IF(N44+H44&gt;D44*1.5,75,100)))),0)</f>
        <v>0</v>
      </c>
      <c r="P44" s="45"/>
      <c r="Q44" s="42"/>
      <c r="R44" s="42"/>
      <c r="S44" s="45"/>
      <c r="T44" s="45"/>
      <c r="U44" s="42"/>
      <c r="V44" s="88">
        <v>0</v>
      </c>
      <c r="W44" s="88"/>
    </row>
    <row r="45" spans="1:23" ht="39.950000000000003" customHeight="1" x14ac:dyDescent="0.25">
      <c r="A45" s="49" t="s">
        <v>1960</v>
      </c>
      <c r="B45" s="49" t="s">
        <v>80</v>
      </c>
      <c r="C45" s="49"/>
      <c r="D45" s="32">
        <f t="shared" si="3"/>
        <v>0</v>
      </c>
      <c r="E45" s="42"/>
      <c r="F45" s="37">
        <f t="shared" si="20"/>
        <v>1</v>
      </c>
      <c r="G45" s="42"/>
      <c r="H45" s="45"/>
      <c r="I45" s="86">
        <f t="shared" si="21"/>
        <v>0</v>
      </c>
      <c r="J45" s="48"/>
      <c r="K45" s="87">
        <f t="shared" si="22"/>
        <v>0</v>
      </c>
      <c r="L45" s="42"/>
      <c r="M45" s="42"/>
      <c r="N45" s="45"/>
      <c r="O45" s="88">
        <f t="shared" si="25"/>
        <v>0</v>
      </c>
      <c r="P45" s="45"/>
      <c r="Q45" s="42"/>
      <c r="R45" s="42"/>
      <c r="S45" s="45"/>
      <c r="T45" s="45"/>
      <c r="U45" s="42"/>
      <c r="V45" s="88">
        <v>0</v>
      </c>
      <c r="W45" s="88"/>
    </row>
    <row r="46" spans="1:23" ht="39.950000000000003" customHeight="1" x14ac:dyDescent="0.25">
      <c r="A46" s="49" t="s">
        <v>1961</v>
      </c>
      <c r="B46" s="49" t="s">
        <v>80</v>
      </c>
      <c r="C46" s="49" t="s">
        <v>1962</v>
      </c>
      <c r="D46" s="32">
        <f t="shared" si="3"/>
        <v>0</v>
      </c>
      <c r="E46" s="42"/>
      <c r="F46" s="37">
        <f t="shared" si="20"/>
        <v>1</v>
      </c>
      <c r="G46" s="42"/>
      <c r="H46" s="45"/>
      <c r="I46" s="86">
        <f t="shared" si="21"/>
        <v>0</v>
      </c>
      <c r="J46" s="48"/>
      <c r="K46" s="87">
        <f t="shared" si="22"/>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1963</v>
      </c>
      <c r="B47" s="49" t="s">
        <v>80</v>
      </c>
      <c r="C47" s="49"/>
      <c r="D47" s="32">
        <f t="shared" si="3"/>
        <v>0</v>
      </c>
      <c r="E47" s="42"/>
      <c r="F47" s="37">
        <f t="shared" si="20"/>
        <v>1</v>
      </c>
      <c r="G47" s="42"/>
      <c r="H47" s="45"/>
      <c r="I47" s="86">
        <f t="shared" si="21"/>
        <v>0</v>
      </c>
      <c r="J47" s="48"/>
      <c r="K47" s="87">
        <f t="shared" si="22"/>
        <v>0</v>
      </c>
      <c r="L47" s="42"/>
      <c r="M47" s="42"/>
      <c r="N47" s="45"/>
      <c r="O47" s="88">
        <f t="shared" ref="O47:O48" si="26">IF(N47&lt;&gt;0,IF(N47+H47&gt;3*D47,0,IF(N47+H47&gt;D47*2.5,25,IF(N47+H47&gt;D47*2,50,IF(N47+H47&gt;D47*1.5,75,100)))),0)</f>
        <v>0</v>
      </c>
      <c r="P47" s="45"/>
      <c r="Q47" s="42"/>
      <c r="R47" s="42"/>
      <c r="S47" s="45"/>
      <c r="T47" s="45"/>
      <c r="U47" s="42"/>
      <c r="V47" s="88">
        <v>0</v>
      </c>
      <c r="W47" s="88"/>
    </row>
    <row r="48" spans="1:23" ht="39.950000000000003" customHeight="1" x14ac:dyDescent="0.25">
      <c r="A48" s="49" t="s">
        <v>361</v>
      </c>
      <c r="B48" s="49" t="s">
        <v>58</v>
      </c>
      <c r="C48" s="49" t="s">
        <v>1964</v>
      </c>
      <c r="D48" s="32">
        <f t="shared" si="3"/>
        <v>0</v>
      </c>
      <c r="E48" s="42"/>
      <c r="F48" s="37">
        <f t="shared" si="20"/>
        <v>1</v>
      </c>
      <c r="G48" s="42"/>
      <c r="H48" s="45"/>
      <c r="I48" s="86">
        <f t="shared" si="21"/>
        <v>0</v>
      </c>
      <c r="J48" s="48"/>
      <c r="K48" s="87">
        <f t="shared" si="22"/>
        <v>0</v>
      </c>
      <c r="L48" s="42"/>
      <c r="M48" s="42"/>
      <c r="N48" s="45"/>
      <c r="O48" s="88">
        <f t="shared" si="26"/>
        <v>0</v>
      </c>
      <c r="P48" s="45"/>
      <c r="Q48" s="42"/>
      <c r="R48" s="42"/>
      <c r="S48" s="45"/>
      <c r="T48" s="45"/>
      <c r="U48" s="42"/>
      <c r="V48" s="88">
        <v>0</v>
      </c>
      <c r="W48" s="88"/>
    </row>
    <row r="49" spans="1:23" ht="39.950000000000003" customHeight="1" x14ac:dyDescent="0.25">
      <c r="A49" s="49" t="s">
        <v>1965</v>
      </c>
      <c r="B49" s="49" t="s">
        <v>91</v>
      </c>
      <c r="C49" s="49"/>
      <c r="D49" s="32">
        <f t="shared" si="3"/>
        <v>0</v>
      </c>
      <c r="E49" s="42"/>
      <c r="F49" s="37">
        <f t="shared" si="20"/>
        <v>1</v>
      </c>
      <c r="G49" s="42"/>
      <c r="H49" s="45"/>
      <c r="I49" s="86">
        <f t="shared" si="21"/>
        <v>0</v>
      </c>
      <c r="J49" s="48"/>
      <c r="K49" s="87">
        <f t="shared" si="22"/>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1966</v>
      </c>
      <c r="B50" s="49" t="s">
        <v>91</v>
      </c>
      <c r="C50" s="49"/>
      <c r="D50" s="32">
        <f t="shared" si="3"/>
        <v>0</v>
      </c>
      <c r="E50" s="42"/>
      <c r="F50" s="37">
        <f t="shared" si="20"/>
        <v>1</v>
      </c>
      <c r="G50" s="42"/>
      <c r="H50" s="45"/>
      <c r="I50" s="86">
        <f t="shared" si="21"/>
        <v>0</v>
      </c>
      <c r="J50" s="48"/>
      <c r="K50" s="87">
        <f t="shared" si="22"/>
        <v>0</v>
      </c>
      <c r="L50" s="42"/>
      <c r="M50" s="42"/>
      <c r="N50" s="45"/>
      <c r="O50" s="88">
        <f t="shared" ref="O50:O51" si="27">IF(N50&lt;&gt;0,IF(N50+H50&gt;3*D50,0,IF(N50+H50&gt;D50*2.5,25,IF(N50+H50&gt;D50*2,50,IF(N50+H50&gt;D50*1.5,75,100)))),0)</f>
        <v>0</v>
      </c>
      <c r="P50" s="45"/>
      <c r="Q50" s="42"/>
      <c r="R50" s="42"/>
      <c r="S50" s="45"/>
      <c r="T50" s="45"/>
      <c r="U50" s="42"/>
      <c r="V50" s="88">
        <v>0</v>
      </c>
      <c r="W50" s="88"/>
    </row>
    <row r="51" spans="1:23" ht="39.950000000000003" customHeight="1" x14ac:dyDescent="0.25">
      <c r="A51" s="49" t="s">
        <v>1967</v>
      </c>
      <c r="B51" s="49" t="s">
        <v>80</v>
      </c>
      <c r="C51" s="49"/>
      <c r="D51" s="32">
        <f t="shared" si="3"/>
        <v>0</v>
      </c>
      <c r="E51" s="42"/>
      <c r="F51" s="37">
        <f t="shared" si="20"/>
        <v>1</v>
      </c>
      <c r="G51" s="42"/>
      <c r="H51" s="45"/>
      <c r="I51" s="86">
        <f t="shared" si="21"/>
        <v>0</v>
      </c>
      <c r="J51" s="48"/>
      <c r="K51" s="87">
        <f t="shared" si="22"/>
        <v>0</v>
      </c>
      <c r="L51" s="42"/>
      <c r="M51" s="42"/>
      <c r="N51" s="45"/>
      <c r="O51" s="88">
        <f t="shared" si="27"/>
        <v>0</v>
      </c>
      <c r="P51" s="45"/>
      <c r="Q51" s="42"/>
      <c r="R51" s="42"/>
      <c r="S51" s="45"/>
      <c r="T51" s="45"/>
      <c r="U51" s="42"/>
      <c r="V51" s="88">
        <v>0</v>
      </c>
      <c r="W51" s="88"/>
    </row>
    <row r="52" spans="1:23" ht="39.950000000000003" customHeight="1" x14ac:dyDescent="0.25">
      <c r="A52" s="49" t="s">
        <v>1968</v>
      </c>
      <c r="B52" s="49" t="s">
        <v>91</v>
      </c>
      <c r="C52" s="49"/>
      <c r="D52" s="32">
        <f t="shared" si="3"/>
        <v>0</v>
      </c>
      <c r="E52" s="42"/>
      <c r="F52" s="37">
        <f t="shared" si="20"/>
        <v>1</v>
      </c>
      <c r="G52" s="42"/>
      <c r="H52" s="45"/>
      <c r="I52" s="86">
        <f t="shared" si="21"/>
        <v>0</v>
      </c>
      <c r="J52" s="48"/>
      <c r="K52" s="87">
        <f t="shared" si="22"/>
        <v>0</v>
      </c>
      <c r="L52" s="42"/>
      <c r="M52" s="42"/>
      <c r="N52" s="45"/>
      <c r="O52" s="88">
        <f>IF(N52&lt;&gt;0,IF(N52+H52&gt;3*D52,0,IF(N52+H52&gt;D52*2.5,25,IF(N52+H52&gt;D52*2,50,IF(N52+H52&gt;D52*1.5,75,100)))),0)</f>
        <v>0</v>
      </c>
      <c r="P52" s="45"/>
      <c r="Q52" s="42"/>
      <c r="R52" s="42"/>
      <c r="S52" s="45"/>
      <c r="T52" s="45"/>
      <c r="U52" s="42"/>
      <c r="V52" s="88">
        <v>0</v>
      </c>
      <c r="W52" s="88"/>
    </row>
    <row r="53" spans="1:23" ht="39.950000000000003" customHeight="1" x14ac:dyDescent="0.25">
      <c r="A53" s="49" t="s">
        <v>1969</v>
      </c>
      <c r="B53" s="49" t="s">
        <v>80</v>
      </c>
      <c r="C53" s="49"/>
      <c r="D53" s="32">
        <f t="shared" si="3"/>
        <v>0</v>
      </c>
      <c r="E53" s="42"/>
      <c r="F53" s="37">
        <f t="shared" si="20"/>
        <v>1</v>
      </c>
      <c r="G53" s="42"/>
      <c r="H53" s="45"/>
      <c r="I53" s="86">
        <f t="shared" si="21"/>
        <v>0</v>
      </c>
      <c r="J53" s="48"/>
      <c r="K53" s="87">
        <f t="shared" si="22"/>
        <v>0</v>
      </c>
      <c r="L53" s="42"/>
      <c r="M53" s="42"/>
      <c r="N53" s="45"/>
      <c r="O53" s="88">
        <f t="shared" ref="O53:O54" si="28">IF(N53&lt;&gt;0,IF(N53+H53&gt;3*D53,0,IF(N53+H53&gt;D53*2.5,25,IF(N53+H53&gt;D53*2,50,IF(N53+H53&gt;D53*1.5,75,100)))),0)</f>
        <v>0</v>
      </c>
      <c r="P53" s="45"/>
      <c r="Q53" s="42"/>
      <c r="R53" s="42"/>
      <c r="S53" s="45"/>
      <c r="T53" s="45"/>
      <c r="U53" s="42"/>
      <c r="V53" s="88">
        <v>0</v>
      </c>
      <c r="W53" s="88"/>
    </row>
    <row r="54" spans="1:23" ht="39.950000000000003" customHeight="1" x14ac:dyDescent="0.25">
      <c r="A54" s="49" t="s">
        <v>1970</v>
      </c>
      <c r="B54" s="49" t="s">
        <v>80</v>
      </c>
      <c r="C54" s="49"/>
      <c r="D54" s="32">
        <f t="shared" si="3"/>
        <v>0</v>
      </c>
      <c r="E54" s="42"/>
      <c r="F54" s="37">
        <f t="shared" si="20"/>
        <v>1</v>
      </c>
      <c r="G54" s="42"/>
      <c r="H54" s="45"/>
      <c r="I54" s="86">
        <f t="shared" si="21"/>
        <v>0</v>
      </c>
      <c r="J54" s="48"/>
      <c r="K54" s="87">
        <f t="shared" si="22"/>
        <v>0</v>
      </c>
      <c r="L54" s="42"/>
      <c r="M54" s="42"/>
      <c r="N54" s="45"/>
      <c r="O54" s="88">
        <f t="shared" si="28"/>
        <v>0</v>
      </c>
      <c r="P54" s="45"/>
      <c r="Q54" s="42"/>
      <c r="R54" s="42"/>
      <c r="S54" s="45"/>
      <c r="T54" s="45"/>
      <c r="U54" s="42"/>
      <c r="V54" s="88">
        <v>0</v>
      </c>
      <c r="W54" s="88"/>
    </row>
    <row r="55" spans="1:23" ht="39.950000000000003" customHeight="1" x14ac:dyDescent="0.25">
      <c r="A55" s="49" t="s">
        <v>1971</v>
      </c>
      <c r="B55" s="49" t="s">
        <v>80</v>
      </c>
      <c r="C55" s="49"/>
      <c r="D55" s="32">
        <f t="shared" si="3"/>
        <v>0</v>
      </c>
      <c r="E55" s="42"/>
      <c r="F55" s="37">
        <f t="shared" si="20"/>
        <v>1</v>
      </c>
      <c r="G55" s="42"/>
      <c r="H55" s="45"/>
      <c r="I55" s="86">
        <f t="shared" si="21"/>
        <v>0</v>
      </c>
      <c r="J55" s="48"/>
      <c r="K55" s="87">
        <f t="shared" si="22"/>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1972</v>
      </c>
      <c r="B56" s="49" t="s">
        <v>80</v>
      </c>
      <c r="C56" s="49"/>
      <c r="D56" s="32">
        <f t="shared" si="3"/>
        <v>0</v>
      </c>
      <c r="E56" s="42"/>
      <c r="F56" s="37">
        <f t="shared" si="20"/>
        <v>1</v>
      </c>
      <c r="G56" s="42"/>
      <c r="H56" s="45"/>
      <c r="I56" s="86">
        <f t="shared" si="21"/>
        <v>0</v>
      </c>
      <c r="J56" s="48"/>
      <c r="K56" s="87">
        <f t="shared" si="22"/>
        <v>0</v>
      </c>
      <c r="L56" s="42"/>
      <c r="M56" s="42"/>
      <c r="N56" s="45"/>
      <c r="O56" s="88">
        <f t="shared" ref="O56:O59" si="29">IF(N56&lt;&gt;0,IF(N56+H56&gt;3*D56,0,IF(N56+H56&gt;D56*2.5,25,IF(N56+H56&gt;D56*2,50,IF(N56+H56&gt;D56*1.5,75,100)))),0)</f>
        <v>0</v>
      </c>
      <c r="P56" s="45"/>
      <c r="Q56" s="42"/>
      <c r="R56" s="42"/>
      <c r="S56" s="45"/>
      <c r="T56" s="45"/>
      <c r="U56" s="42"/>
      <c r="V56" s="88">
        <v>0</v>
      </c>
      <c r="W56" s="88"/>
    </row>
    <row r="57" spans="1:23" ht="39.950000000000003" customHeight="1" x14ac:dyDescent="0.25">
      <c r="A57" s="49" t="s">
        <v>219</v>
      </c>
      <c r="B57" s="49" t="s">
        <v>80</v>
      </c>
      <c r="C57" s="49"/>
      <c r="D57" s="32">
        <f t="shared" si="3"/>
        <v>0</v>
      </c>
      <c r="E57" s="42"/>
      <c r="F57" s="37">
        <f t="shared" si="20"/>
        <v>1</v>
      </c>
      <c r="G57" s="42"/>
      <c r="H57" s="45"/>
      <c r="I57" s="86">
        <f t="shared" si="21"/>
        <v>0</v>
      </c>
      <c r="J57" s="48"/>
      <c r="K57" s="87">
        <f t="shared" si="22"/>
        <v>0</v>
      </c>
      <c r="L57" s="42"/>
      <c r="M57" s="42"/>
      <c r="N57" s="45"/>
      <c r="O57" s="88">
        <f t="shared" si="29"/>
        <v>0</v>
      </c>
      <c r="P57" s="45"/>
      <c r="Q57" s="42"/>
      <c r="R57" s="42"/>
      <c r="S57" s="45"/>
      <c r="T57" s="45"/>
      <c r="U57" s="42"/>
      <c r="V57" s="88">
        <v>0</v>
      </c>
      <c r="W57" s="88"/>
    </row>
    <row r="58" spans="1:23" ht="39.950000000000003" customHeight="1" x14ac:dyDescent="0.25">
      <c r="A58" s="49" t="s">
        <v>1973</v>
      </c>
      <c r="B58" s="49" t="s">
        <v>80</v>
      </c>
      <c r="C58" s="49" t="s">
        <v>1974</v>
      </c>
      <c r="D58" s="32">
        <f t="shared" si="3"/>
        <v>0</v>
      </c>
      <c r="E58" s="42"/>
      <c r="F58" s="37">
        <f t="shared" si="20"/>
        <v>1</v>
      </c>
      <c r="G58" s="42"/>
      <c r="H58" s="45"/>
      <c r="I58" s="86">
        <f t="shared" si="21"/>
        <v>0</v>
      </c>
      <c r="J58" s="48"/>
      <c r="K58" s="87">
        <f t="shared" si="22"/>
        <v>0</v>
      </c>
      <c r="L58" s="42"/>
      <c r="M58" s="42"/>
      <c r="N58" s="45"/>
      <c r="O58" s="88">
        <f t="shared" si="29"/>
        <v>0</v>
      </c>
      <c r="P58" s="45"/>
      <c r="Q58" s="42"/>
      <c r="R58" s="42"/>
      <c r="S58" s="45"/>
      <c r="T58" s="45"/>
      <c r="U58" s="42"/>
      <c r="V58" s="88">
        <v>0</v>
      </c>
      <c r="W58" s="88"/>
    </row>
    <row r="59" spans="1:23" ht="39.950000000000003" customHeight="1" x14ac:dyDescent="0.25">
      <c r="A59" s="49" t="s">
        <v>1975</v>
      </c>
      <c r="B59" s="49" t="s">
        <v>80</v>
      </c>
      <c r="C59" s="49"/>
      <c r="D59" s="32">
        <f t="shared" si="3"/>
        <v>0</v>
      </c>
      <c r="E59" s="42"/>
      <c r="F59" s="37">
        <f t="shared" si="20"/>
        <v>1</v>
      </c>
      <c r="G59" s="42"/>
      <c r="H59" s="45"/>
      <c r="I59" s="86">
        <f t="shared" si="21"/>
        <v>0</v>
      </c>
      <c r="J59" s="48"/>
      <c r="K59" s="87">
        <f t="shared" si="22"/>
        <v>0</v>
      </c>
      <c r="L59" s="42"/>
      <c r="M59" s="42"/>
      <c r="N59" s="45"/>
      <c r="O59" s="88">
        <f t="shared" si="29"/>
        <v>0</v>
      </c>
      <c r="P59" s="45"/>
      <c r="Q59" s="42"/>
      <c r="R59" s="42"/>
      <c r="S59" s="45"/>
      <c r="T59" s="45"/>
      <c r="U59" s="42"/>
      <c r="V59" s="88">
        <v>0</v>
      </c>
      <c r="W59" s="88"/>
    </row>
    <row r="60" spans="1:23" ht="39.950000000000003" customHeight="1" x14ac:dyDescent="0.25">
      <c r="A60" s="23" t="s">
        <v>174</v>
      </c>
      <c r="B60" s="23" t="s">
        <v>53</v>
      </c>
      <c r="C60" s="23" t="s">
        <v>54</v>
      </c>
      <c r="D60" s="36">
        <v>20</v>
      </c>
      <c r="E60" s="41"/>
      <c r="F60" s="28">
        <f>(AVERAGE(F61:F63)*$D$60)</f>
        <v>20</v>
      </c>
      <c r="G60" s="41"/>
      <c r="H60" s="44"/>
      <c r="I60" s="28">
        <f>(AVERAGE(I61:I63)*$D$60)</f>
        <v>0</v>
      </c>
      <c r="J60" s="47"/>
      <c r="K60" s="28">
        <f>(AVERAGE(K61:K63)*$D$60)</f>
        <v>0</v>
      </c>
      <c r="L60" s="41"/>
      <c r="M60" s="41"/>
      <c r="N60" s="44"/>
      <c r="O60" s="28">
        <f>AVERAGE(O61:O63)</f>
        <v>0</v>
      </c>
      <c r="P60" s="44"/>
      <c r="Q60" s="41"/>
      <c r="R60" s="41"/>
      <c r="S60" s="44"/>
      <c r="T60" s="44"/>
      <c r="U60" s="41"/>
      <c r="V60" s="28">
        <f>AVERAGE(V61:V63)</f>
        <v>0</v>
      </c>
      <c r="W60" s="28"/>
    </row>
    <row r="61" spans="1:23" ht="39.950000000000003" customHeight="1" x14ac:dyDescent="0.25">
      <c r="A61" s="49" t="s">
        <v>1976</v>
      </c>
      <c r="B61" s="49" t="s">
        <v>80</v>
      </c>
      <c r="C61" s="50"/>
      <c r="D61" s="32">
        <f t="shared" si="3"/>
        <v>0</v>
      </c>
      <c r="E61" s="42"/>
      <c r="F61" s="37">
        <f>IF(H61&lt;&gt;0,0,1)</f>
        <v>1</v>
      </c>
      <c r="G61" s="42"/>
      <c r="H61" s="45"/>
      <c r="I61" s="86">
        <f>IF(H61&lt;&gt;0,IF(H61&lt;D61,1,0),0)</f>
        <v>0</v>
      </c>
      <c r="J61" s="48"/>
      <c r="K61" s="87">
        <f t="shared" ref="K61:K63" si="30">IF(J61&lt;&gt;0,IF(J61&lt;2017,1,0),0)</f>
        <v>0</v>
      </c>
      <c r="L61" s="42"/>
      <c r="M61" s="42"/>
      <c r="N61" s="45"/>
      <c r="O61" s="88">
        <f t="shared" ref="O61:O63" si="31">IF(N61&lt;&gt;0,IF(N61+H61&gt;3*D61,0,IF(N61+H61&gt;D61*2.5,25,IF(N61+H61&gt;D61*2,50,IF(N61+H61&gt;D61*1.5,75,100)))),0)</f>
        <v>0</v>
      </c>
      <c r="P61" s="45"/>
      <c r="Q61" s="42"/>
      <c r="R61" s="42"/>
      <c r="S61" s="45"/>
      <c r="T61" s="45"/>
      <c r="U61" s="42"/>
      <c r="V61" s="88">
        <v>0</v>
      </c>
      <c r="W61" s="88"/>
    </row>
    <row r="62" spans="1:23" ht="39.950000000000003" customHeight="1" x14ac:dyDescent="0.25">
      <c r="A62" s="49" t="s">
        <v>1977</v>
      </c>
      <c r="B62" s="49" t="s">
        <v>128</v>
      </c>
      <c r="C62" s="50" t="s">
        <v>1978</v>
      </c>
      <c r="D62" s="32">
        <f t="shared" si="3"/>
        <v>0</v>
      </c>
      <c r="E62" s="42"/>
      <c r="F62" s="37">
        <f>IF(H62&lt;&gt;0,0,1)</f>
        <v>1</v>
      </c>
      <c r="G62" s="42"/>
      <c r="H62" s="45"/>
      <c r="I62" s="86">
        <f>IF(H62&lt;&gt;0,IF(H62&lt;D62,1,0),0)</f>
        <v>0</v>
      </c>
      <c r="J62" s="48"/>
      <c r="K62" s="87">
        <f t="shared" si="30"/>
        <v>0</v>
      </c>
      <c r="L62" s="42"/>
      <c r="M62" s="42"/>
      <c r="N62" s="45"/>
      <c r="O62" s="88">
        <f t="shared" si="31"/>
        <v>0</v>
      </c>
      <c r="P62" s="45"/>
      <c r="Q62" s="42"/>
      <c r="R62" s="42"/>
      <c r="S62" s="45"/>
      <c r="T62" s="45"/>
      <c r="U62" s="42"/>
      <c r="V62" s="88">
        <v>0</v>
      </c>
      <c r="W62" s="88"/>
    </row>
    <row r="63" spans="1:23" ht="39.950000000000003" customHeight="1" x14ac:dyDescent="0.25">
      <c r="A63" s="49" t="s">
        <v>1979</v>
      </c>
      <c r="B63" s="49" t="s">
        <v>128</v>
      </c>
      <c r="C63" s="50"/>
      <c r="D63" s="32">
        <f t="shared" si="3"/>
        <v>0</v>
      </c>
      <c r="E63" s="42"/>
      <c r="F63" s="37">
        <f>IF(H63&lt;&gt;0,0,1)</f>
        <v>1</v>
      </c>
      <c r="G63" s="42"/>
      <c r="H63" s="45"/>
      <c r="I63" s="86">
        <f>IF(H63&lt;&gt;0,IF(H63&lt;D63,1,0),0)</f>
        <v>0</v>
      </c>
      <c r="J63" s="48"/>
      <c r="K63" s="87">
        <f t="shared" si="30"/>
        <v>0</v>
      </c>
      <c r="L63" s="42"/>
      <c r="M63" s="42"/>
      <c r="N63" s="45"/>
      <c r="O63" s="88">
        <f t="shared" si="31"/>
        <v>0</v>
      </c>
      <c r="P63" s="45"/>
      <c r="Q63" s="42"/>
      <c r="R63" s="42"/>
      <c r="S63" s="45"/>
      <c r="T63" s="45"/>
      <c r="U63" s="42"/>
      <c r="V63" s="88">
        <v>0</v>
      </c>
      <c r="W63" s="88"/>
    </row>
    <row r="64" spans="1:23" ht="39.950000000000003" customHeight="1" x14ac:dyDescent="0.25">
      <c r="A64" s="23" t="s">
        <v>64</v>
      </c>
      <c r="B64" s="23" t="s">
        <v>53</v>
      </c>
      <c r="C64" s="23" t="s">
        <v>54</v>
      </c>
      <c r="D64" s="36">
        <v>15</v>
      </c>
      <c r="E64" s="41"/>
      <c r="F64" s="28">
        <f>(AVERAGE(F65:F67)*$D$64)</f>
        <v>15</v>
      </c>
      <c r="G64" s="41"/>
      <c r="H64" s="44"/>
      <c r="I64" s="28">
        <f>(AVERAGE(I65:I67)*$D$64)</f>
        <v>0</v>
      </c>
      <c r="J64" s="47"/>
      <c r="K64" s="28">
        <f>(AVERAGE(K65:K67)*$D$64)</f>
        <v>0</v>
      </c>
      <c r="L64" s="41"/>
      <c r="M64" s="41"/>
      <c r="N64" s="44"/>
      <c r="O64" s="28">
        <f>AVERAGE(O65:O67)</f>
        <v>0</v>
      </c>
      <c r="P64" s="44"/>
      <c r="Q64" s="41"/>
      <c r="R64" s="41"/>
      <c r="S64" s="44"/>
      <c r="T64" s="44"/>
      <c r="U64" s="41"/>
      <c r="V64" s="28">
        <f>AVERAGE(V65:V67)</f>
        <v>0</v>
      </c>
      <c r="W64" s="28"/>
    </row>
    <row r="65" spans="1:23" ht="39.950000000000003" customHeight="1" x14ac:dyDescent="0.25">
      <c r="A65" s="49" t="s">
        <v>1980</v>
      </c>
      <c r="B65" s="49" t="s">
        <v>56</v>
      </c>
      <c r="C65" s="50"/>
      <c r="D65" s="32">
        <f t="shared" si="3"/>
        <v>1</v>
      </c>
      <c r="E65" s="42"/>
      <c r="F65" s="37">
        <f>IF(H65&lt;&gt;0,0,1)</f>
        <v>1</v>
      </c>
      <c r="G65" s="42"/>
      <c r="H65" s="45"/>
      <c r="I65" s="86">
        <f>IF(H65&lt;&gt;0,IF(H65&lt;D65,1,0),0)</f>
        <v>0</v>
      </c>
      <c r="J65" s="48"/>
      <c r="K65" s="87">
        <f t="shared" ref="K65:K67" si="32">IF(J65&lt;&gt;0,IF(J65&lt;2017,1,0),0)</f>
        <v>0</v>
      </c>
      <c r="L65" s="42"/>
      <c r="M65" s="42"/>
      <c r="N65" s="45"/>
      <c r="O65" s="88">
        <f t="shared" ref="O65:O67" si="33">IF(N65&lt;&gt;0,IF(N65+H65&gt;3*D65,0,IF(N65+H65&gt;D65*2.5,25,IF(N65+H65&gt;D65*2,50,IF(N65+H65&gt;D65*1.5,75,100)))),0)</f>
        <v>0</v>
      </c>
      <c r="P65" s="45"/>
      <c r="Q65" s="42"/>
      <c r="R65" s="42"/>
      <c r="S65" s="45"/>
      <c r="T65" s="45"/>
      <c r="U65" s="42"/>
      <c r="V65" s="88">
        <v>0</v>
      </c>
      <c r="W65" s="88"/>
    </row>
    <row r="66" spans="1:23" ht="39.950000000000003" customHeight="1" x14ac:dyDescent="0.25">
      <c r="A66" s="49" t="s">
        <v>1981</v>
      </c>
      <c r="B66" s="49" t="s">
        <v>56</v>
      </c>
      <c r="C66" s="50" t="s">
        <v>1982</v>
      </c>
      <c r="D66" s="32">
        <f t="shared" si="3"/>
        <v>1</v>
      </c>
      <c r="E66" s="42"/>
      <c r="F66" s="37">
        <f>IF(H66&lt;&gt;0,0,1)</f>
        <v>1</v>
      </c>
      <c r="G66" s="42"/>
      <c r="H66" s="45"/>
      <c r="I66" s="86">
        <f>IF(H66&lt;&gt;0,IF(H66&lt;D66,1,0),0)</f>
        <v>0</v>
      </c>
      <c r="J66" s="48"/>
      <c r="K66" s="87">
        <f t="shared" si="32"/>
        <v>0</v>
      </c>
      <c r="L66" s="42"/>
      <c r="M66" s="42"/>
      <c r="N66" s="45"/>
      <c r="O66" s="88">
        <f t="shared" si="33"/>
        <v>0</v>
      </c>
      <c r="P66" s="45"/>
      <c r="Q66" s="42"/>
      <c r="R66" s="42"/>
      <c r="S66" s="45"/>
      <c r="T66" s="45"/>
      <c r="U66" s="42"/>
      <c r="V66" s="88">
        <v>0</v>
      </c>
      <c r="W66" s="88"/>
    </row>
    <row r="67" spans="1:23" ht="39.950000000000003" customHeight="1" x14ac:dyDescent="0.25">
      <c r="A67" s="49" t="s">
        <v>1983</v>
      </c>
      <c r="B67" s="49" t="s">
        <v>56</v>
      </c>
      <c r="C67" s="50"/>
      <c r="D67" s="32">
        <f t="shared" si="3"/>
        <v>1</v>
      </c>
      <c r="E67" s="42"/>
      <c r="F67" s="37">
        <f>IF(H67&lt;&gt;0,0,1)</f>
        <v>1</v>
      </c>
      <c r="G67" s="42"/>
      <c r="H67" s="45"/>
      <c r="I67" s="86">
        <f>IF(H67&lt;&gt;0,IF(H67&lt;D67,1,0),0)</f>
        <v>0</v>
      </c>
      <c r="J67" s="48"/>
      <c r="K67" s="87">
        <f t="shared" si="32"/>
        <v>0</v>
      </c>
      <c r="L67" s="42"/>
      <c r="M67" s="42"/>
      <c r="N67" s="45"/>
      <c r="O67" s="88">
        <f t="shared" si="33"/>
        <v>0</v>
      </c>
      <c r="P67" s="45"/>
      <c r="Q67" s="42"/>
      <c r="R67" s="42"/>
      <c r="S67" s="45"/>
      <c r="T67" s="45"/>
      <c r="U67" s="42"/>
      <c r="V67" s="88">
        <v>0</v>
      </c>
      <c r="W67" s="88"/>
    </row>
    <row r="68" spans="1:23" x14ac:dyDescent="0.25">
      <c r="E68" s="93"/>
      <c r="G68" s="93"/>
      <c r="H68" s="94"/>
      <c r="J68" s="95"/>
      <c r="L68" s="93"/>
      <c r="M68" s="93"/>
      <c r="N68" s="94"/>
      <c r="P68" s="94"/>
      <c r="Q68" s="93"/>
      <c r="R68" s="93"/>
      <c r="S68" s="94"/>
      <c r="T68" s="94"/>
      <c r="U68" s="93"/>
    </row>
  </sheetData>
  <sheetProtection algorithmName="SHA-512" hashValue="jJ0lUrwQ/vmc3XitG7vO5QdThdrpbDK3wuIKi5HAWKWSIijg6Ar24bclkY9FzJEZvBgnRR/wpAyYRiioX9u6Sg==" saltValue="BF7wGTM/GlPRU3XHBvzD4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C6FA397-5CA7-494F-AC38-14BF797605CA}">
          <x14:formula1>
            <xm:f>lista!$A$2:$A$6</xm:f>
          </x14:formula1>
          <xm:sqref>V11:V19 V21:V36 V38:V59 V61:V63 V65:V67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4696-E36A-4935-8237-D01E0C4A0243}">
  <dimension ref="A1:W59"/>
  <sheetViews>
    <sheetView showGridLines="0" zoomScaleNormal="100" zoomScaleSheetLayoutView="100" workbookViewId="0">
      <pane ySplit="8" topLeftCell="A9" activePane="bottomLeft" state="frozen"/>
      <selection pane="bottomLeft" activeCell="E11" sqref="E11:E58"/>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1984</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SUM(P9:P58)</f>
        <v>0</v>
      </c>
      <c r="S6" s="75"/>
      <c r="T6" s="78">
        <f>SUM(T9:T58)</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1984</v>
      </c>
      <c r="B9" s="133"/>
      <c r="C9" s="133"/>
      <c r="D9" s="39">
        <f>+D10+D19+D32+D46+D55</f>
        <v>100</v>
      </c>
      <c r="E9" s="40"/>
      <c r="F9" s="27">
        <f>+F10+F19+F32+F46+F55</f>
        <v>100</v>
      </c>
      <c r="G9" s="40"/>
      <c r="H9" s="43"/>
      <c r="I9" s="27">
        <f>+I10+I19+I32+I46+I55</f>
        <v>0</v>
      </c>
      <c r="J9" s="46"/>
      <c r="K9" s="27">
        <f>+K10+K19+K32+K46+K55</f>
        <v>0</v>
      </c>
      <c r="L9" s="40"/>
      <c r="M9" s="40"/>
      <c r="N9" s="43"/>
      <c r="O9" s="27">
        <f>AVERAGE(O10,O19,O32,O46,O55)</f>
        <v>0</v>
      </c>
      <c r="P9" s="43"/>
      <c r="Q9" s="40"/>
      <c r="R9" s="40"/>
      <c r="S9" s="43"/>
      <c r="T9" s="43"/>
      <c r="U9" s="40"/>
      <c r="V9" s="27">
        <f>AVERAGE(V10,V19,V32,V46,V55)</f>
        <v>0</v>
      </c>
      <c r="W9" s="27"/>
    </row>
    <row r="10" spans="1:23" ht="39.950000000000003" customHeight="1" x14ac:dyDescent="0.25">
      <c r="A10" s="23" t="s">
        <v>52</v>
      </c>
      <c r="B10" s="23" t="s">
        <v>53</v>
      </c>
      <c r="C10" s="23" t="s">
        <v>54</v>
      </c>
      <c r="D10" s="36">
        <v>40</v>
      </c>
      <c r="E10" s="41"/>
      <c r="F10" s="28">
        <f>(AVERAGE(F11:F18)*$D$10)</f>
        <v>40</v>
      </c>
      <c r="G10" s="41"/>
      <c r="H10" s="44"/>
      <c r="I10" s="28">
        <f>(AVERAGE(I11:I18)*$D$10)</f>
        <v>0</v>
      </c>
      <c r="J10" s="47"/>
      <c r="K10" s="28">
        <f>(AVERAGE(K11:K18)*$D$10)</f>
        <v>0</v>
      </c>
      <c r="L10" s="41"/>
      <c r="M10" s="41"/>
      <c r="N10" s="44"/>
      <c r="O10" s="28">
        <f>AVERAGE(O11:O18)</f>
        <v>0</v>
      </c>
      <c r="P10" s="44"/>
      <c r="Q10" s="41"/>
      <c r="R10" s="41"/>
      <c r="S10" s="44"/>
      <c r="T10" s="44"/>
      <c r="U10" s="41"/>
      <c r="V10" s="28">
        <f>AVERAGE(V11:V18)</f>
        <v>0</v>
      </c>
      <c r="W10" s="28"/>
    </row>
    <row r="11" spans="1:23" ht="39.950000000000003" customHeight="1" x14ac:dyDescent="0.25">
      <c r="A11" s="49" t="s">
        <v>1926</v>
      </c>
      <c r="B11" s="49" t="s">
        <v>56</v>
      </c>
      <c r="C11" s="49" t="s">
        <v>1927</v>
      </c>
      <c r="D11" s="32">
        <f>IF(B11="I",$F$2,IF(B11="G/2",$F$2/2,IF(B11="G/5",$F$2/5,IF(B11="G/10",$F$2/10,1))))</f>
        <v>1</v>
      </c>
      <c r="E11" s="42"/>
      <c r="F11" s="37">
        <f t="shared" ref="F11:F18" si="0">IF(H11&lt;&gt;0,0,1)</f>
        <v>1</v>
      </c>
      <c r="G11" s="42"/>
      <c r="H11" s="45"/>
      <c r="I11" s="86">
        <f t="shared" ref="I11:I18" si="1">IF(H11&lt;&gt;0,IF(H11&lt;D11,1,0),0)</f>
        <v>0</v>
      </c>
      <c r="J11" s="48"/>
      <c r="K11" s="87">
        <f t="shared" ref="K11:K18"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1985</v>
      </c>
      <c r="B12" s="49" t="s">
        <v>56</v>
      </c>
      <c r="C12" s="49"/>
      <c r="D12" s="32">
        <f t="shared" ref="D12:D58" si="3">IF(B12="I",$F$2,IF(B12="G/2",$F$2/2,IF(B12="G/5",$F$2/5,IF(B12="G/10",$F$2/10,1))))</f>
        <v>1</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1133</v>
      </c>
      <c r="B13" s="49" t="s">
        <v>91</v>
      </c>
      <c r="C13" s="49"/>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1986</v>
      </c>
      <c r="B14" s="49" t="s">
        <v>80</v>
      </c>
      <c r="C14" s="49"/>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1987</v>
      </c>
      <c r="B15" s="49" t="s">
        <v>56</v>
      </c>
      <c r="C15" s="49" t="s">
        <v>1988</v>
      </c>
      <c r="D15" s="32">
        <f t="shared" ref="D15:D16" si="5">IF(B15="I",$F$2,IF(B15="G/2",$F$2/2,IF(B15="G/5",$F$2/5,IF(B15="G/10",$F$2/10,1))))</f>
        <v>1</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1989</v>
      </c>
      <c r="B16" s="49" t="s">
        <v>80</v>
      </c>
      <c r="C16" s="49" t="s">
        <v>1990</v>
      </c>
      <c r="D16" s="32">
        <f t="shared" si="5"/>
        <v>0</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1488</v>
      </c>
      <c r="B17" s="49" t="s">
        <v>128</v>
      </c>
      <c r="C17" s="49" t="s">
        <v>1991</v>
      </c>
      <c r="D17" s="32">
        <f>IF(B17="I",$F$2,IF(B17="G/2",$F$2/2,IF(B17="G/5",$F$2/5,IF(B17="G/10",$F$2/10,1))))</f>
        <v>0</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1992</v>
      </c>
      <c r="B18" s="49" t="s">
        <v>56</v>
      </c>
      <c r="C18" s="49"/>
      <c r="D18" s="32">
        <f t="shared" si="3"/>
        <v>1</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23" t="s">
        <v>72</v>
      </c>
      <c r="B19" s="23" t="s">
        <v>53</v>
      </c>
      <c r="C19" s="23" t="s">
        <v>54</v>
      </c>
      <c r="D19" s="36">
        <v>15</v>
      </c>
      <c r="E19" s="41"/>
      <c r="F19" s="28">
        <f>(AVERAGE(F20:F31)*$D$19)</f>
        <v>15</v>
      </c>
      <c r="G19" s="41"/>
      <c r="H19" s="44"/>
      <c r="I19" s="28">
        <f>(AVERAGE(I20:I31)*$D$19)</f>
        <v>0</v>
      </c>
      <c r="J19" s="47"/>
      <c r="K19" s="28">
        <f>(AVERAGE(K20:K31)*$D$19)</f>
        <v>0</v>
      </c>
      <c r="L19" s="41"/>
      <c r="M19" s="41"/>
      <c r="N19" s="44"/>
      <c r="O19" s="28">
        <f>AVERAGE(O20:O31)</f>
        <v>0</v>
      </c>
      <c r="P19" s="44"/>
      <c r="Q19" s="41"/>
      <c r="R19" s="41"/>
      <c r="S19" s="44"/>
      <c r="T19" s="44"/>
      <c r="U19" s="41"/>
      <c r="V19" s="28">
        <f>AVERAGE(V20:V31)</f>
        <v>0</v>
      </c>
      <c r="W19" s="28"/>
    </row>
    <row r="20" spans="1:23" ht="39.950000000000003" customHeight="1" x14ac:dyDescent="0.25">
      <c r="A20" s="49" t="s">
        <v>320</v>
      </c>
      <c r="B20" s="49" t="s">
        <v>80</v>
      </c>
      <c r="C20" s="49" t="s">
        <v>1993</v>
      </c>
      <c r="D20" s="32">
        <f t="shared" si="3"/>
        <v>0</v>
      </c>
      <c r="E20" s="42"/>
      <c r="F20" s="37">
        <f t="shared" ref="F20:F31" si="7">IF(H20&lt;&gt;0,0,1)</f>
        <v>1</v>
      </c>
      <c r="G20" s="42"/>
      <c r="H20" s="45"/>
      <c r="I20" s="86">
        <f t="shared" ref="I20:I31" si="8">IF(H20&lt;&gt;0,IF(H20&lt;D20,1,0),0)</f>
        <v>0</v>
      </c>
      <c r="J20" s="48"/>
      <c r="K20" s="87">
        <f t="shared" ref="K20:K31" si="9">IF(J20&lt;&gt;0,IF(J20&lt;2017,1,0),0)</f>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1994</v>
      </c>
      <c r="B21" s="49" t="s">
        <v>80</v>
      </c>
      <c r="C21" s="49" t="s">
        <v>1995</v>
      </c>
      <c r="D21" s="32">
        <f t="shared" si="3"/>
        <v>0</v>
      </c>
      <c r="E21" s="42"/>
      <c r="F21" s="37">
        <f t="shared" si="7"/>
        <v>1</v>
      </c>
      <c r="G21" s="42"/>
      <c r="H21" s="45"/>
      <c r="I21" s="86">
        <f t="shared" si="8"/>
        <v>0</v>
      </c>
      <c r="J21" s="48"/>
      <c r="K21" s="87">
        <f t="shared" si="9"/>
        <v>0</v>
      </c>
      <c r="L21" s="42"/>
      <c r="M21" s="42"/>
      <c r="N21" s="45"/>
      <c r="O21" s="88">
        <f t="shared" ref="O21:O22" si="10">IF(N21&lt;&gt;0,IF(N21+H21&gt;3*D21,0,IF(N21+H21&gt;D21*2.5,25,IF(N21+H21&gt;D21*2,50,IF(N21+H21&gt;D21*1.5,75,100)))),0)</f>
        <v>0</v>
      </c>
      <c r="P21" s="45"/>
      <c r="Q21" s="42"/>
      <c r="R21" s="42"/>
      <c r="S21" s="45"/>
      <c r="T21" s="45"/>
      <c r="U21" s="42"/>
      <c r="V21" s="88">
        <v>0</v>
      </c>
      <c r="W21" s="88"/>
    </row>
    <row r="22" spans="1:23" ht="39.950000000000003" customHeight="1" x14ac:dyDescent="0.25">
      <c r="A22" s="49" t="s">
        <v>1996</v>
      </c>
      <c r="B22" s="49" t="s">
        <v>58</v>
      </c>
      <c r="C22" s="49" t="s">
        <v>1938</v>
      </c>
      <c r="D22" s="32">
        <f t="shared" si="3"/>
        <v>0</v>
      </c>
      <c r="E22" s="42"/>
      <c r="F22" s="37">
        <f t="shared" si="7"/>
        <v>1</v>
      </c>
      <c r="G22" s="42"/>
      <c r="H22" s="45"/>
      <c r="I22" s="86">
        <f t="shared" si="8"/>
        <v>0</v>
      </c>
      <c r="J22" s="48"/>
      <c r="K22" s="87">
        <f t="shared" si="9"/>
        <v>0</v>
      </c>
      <c r="L22" s="42"/>
      <c r="M22" s="42"/>
      <c r="N22" s="45"/>
      <c r="O22" s="88">
        <f t="shared" si="10"/>
        <v>0</v>
      </c>
      <c r="P22" s="45"/>
      <c r="Q22" s="42"/>
      <c r="R22" s="42"/>
      <c r="S22" s="45"/>
      <c r="T22" s="45"/>
      <c r="U22" s="42"/>
      <c r="V22" s="88">
        <v>0</v>
      </c>
      <c r="W22" s="88"/>
    </row>
    <row r="23" spans="1:23" ht="39.950000000000003" customHeight="1" x14ac:dyDescent="0.25">
      <c r="A23" s="49" t="s">
        <v>724</v>
      </c>
      <c r="B23" s="49" t="s">
        <v>58</v>
      </c>
      <c r="C23" s="49"/>
      <c r="D23" s="32">
        <f t="shared" si="3"/>
        <v>0</v>
      </c>
      <c r="E23" s="42"/>
      <c r="F23" s="37">
        <f t="shared" si="7"/>
        <v>1</v>
      </c>
      <c r="G23" s="42"/>
      <c r="H23" s="45"/>
      <c r="I23" s="86">
        <f t="shared" si="8"/>
        <v>0</v>
      </c>
      <c r="J23" s="48"/>
      <c r="K23" s="87">
        <f t="shared" si="9"/>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643</v>
      </c>
      <c r="B24" s="49" t="s">
        <v>58</v>
      </c>
      <c r="C24" s="49" t="s">
        <v>1997</v>
      </c>
      <c r="D24" s="32">
        <f t="shared" si="3"/>
        <v>0</v>
      </c>
      <c r="E24" s="42"/>
      <c r="F24" s="37">
        <f t="shared" si="7"/>
        <v>1</v>
      </c>
      <c r="G24" s="42"/>
      <c r="H24" s="45"/>
      <c r="I24" s="86">
        <f t="shared" si="8"/>
        <v>0</v>
      </c>
      <c r="J24" s="48"/>
      <c r="K24" s="87">
        <f t="shared" si="9"/>
        <v>0</v>
      </c>
      <c r="L24" s="42"/>
      <c r="M24" s="42"/>
      <c r="N24" s="45"/>
      <c r="O24" s="88">
        <f t="shared" ref="O24:O30" si="11">IF(N24&lt;&gt;0,IF(N24+H24&gt;3*D24,0,IF(N24+H24&gt;D24*2.5,25,IF(N24+H24&gt;D24*2,50,IF(N24+H24&gt;D24*1.5,75,100)))),0)</f>
        <v>0</v>
      </c>
      <c r="P24" s="45"/>
      <c r="Q24" s="42"/>
      <c r="R24" s="42"/>
      <c r="S24" s="45"/>
      <c r="T24" s="45"/>
      <c r="U24" s="42"/>
      <c r="V24" s="88">
        <v>0</v>
      </c>
      <c r="W24" s="88"/>
    </row>
    <row r="25" spans="1:23" ht="39.950000000000003" customHeight="1" x14ac:dyDescent="0.25">
      <c r="A25" s="49" t="s">
        <v>1998</v>
      </c>
      <c r="B25" s="49" t="s">
        <v>80</v>
      </c>
      <c r="C25" s="49"/>
      <c r="D25" s="32">
        <f t="shared" si="3"/>
        <v>0</v>
      </c>
      <c r="E25" s="42"/>
      <c r="F25" s="37">
        <f t="shared" si="7"/>
        <v>1</v>
      </c>
      <c r="G25" s="42"/>
      <c r="H25" s="45"/>
      <c r="I25" s="86">
        <f t="shared" si="8"/>
        <v>0</v>
      </c>
      <c r="J25" s="48"/>
      <c r="K25" s="87">
        <f t="shared" si="9"/>
        <v>0</v>
      </c>
      <c r="L25" s="42"/>
      <c r="M25" s="42"/>
      <c r="N25" s="45"/>
      <c r="O25" s="88">
        <f t="shared" si="11"/>
        <v>0</v>
      </c>
      <c r="P25" s="45"/>
      <c r="Q25" s="42"/>
      <c r="R25" s="42"/>
      <c r="S25" s="45"/>
      <c r="T25" s="45"/>
      <c r="U25" s="42"/>
      <c r="V25" s="88">
        <v>0</v>
      </c>
      <c r="W25" s="88"/>
    </row>
    <row r="26" spans="1:23" ht="39.950000000000003" customHeight="1" x14ac:dyDescent="0.25">
      <c r="A26" s="49" t="s">
        <v>1999</v>
      </c>
      <c r="B26" s="49" t="s">
        <v>80</v>
      </c>
      <c r="C26" s="49"/>
      <c r="D26" s="32">
        <f t="shared" si="3"/>
        <v>0</v>
      </c>
      <c r="E26" s="42"/>
      <c r="F26" s="37">
        <f t="shared" si="7"/>
        <v>1</v>
      </c>
      <c r="G26" s="42"/>
      <c r="H26" s="45"/>
      <c r="I26" s="86">
        <f t="shared" si="8"/>
        <v>0</v>
      </c>
      <c r="J26" s="48"/>
      <c r="K26" s="87">
        <f t="shared" si="9"/>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2000</v>
      </c>
      <c r="B27" s="49" t="s">
        <v>80</v>
      </c>
      <c r="C27" s="49"/>
      <c r="D27" s="32">
        <f t="shared" si="3"/>
        <v>0</v>
      </c>
      <c r="E27" s="42"/>
      <c r="F27" s="37">
        <f t="shared" si="7"/>
        <v>1</v>
      </c>
      <c r="G27" s="42"/>
      <c r="H27" s="45"/>
      <c r="I27" s="86">
        <f t="shared" si="8"/>
        <v>0</v>
      </c>
      <c r="J27" s="48"/>
      <c r="K27" s="87">
        <f t="shared" si="9"/>
        <v>0</v>
      </c>
      <c r="L27" s="42"/>
      <c r="M27" s="42"/>
      <c r="N27" s="45"/>
      <c r="O27" s="88">
        <f t="shared" ref="O27:O28" si="12">IF(N27&lt;&gt;0,IF(N27+H27&gt;3*D27,0,IF(N27+H27&gt;D27*2.5,25,IF(N27+H27&gt;D27*2,50,IF(N27+H27&gt;D27*1.5,75,100)))),0)</f>
        <v>0</v>
      </c>
      <c r="P27" s="45"/>
      <c r="Q27" s="42"/>
      <c r="R27" s="42"/>
      <c r="S27" s="45"/>
      <c r="T27" s="45"/>
      <c r="U27" s="42"/>
      <c r="V27" s="88">
        <v>0</v>
      </c>
      <c r="W27" s="88"/>
    </row>
    <row r="28" spans="1:23" ht="39.950000000000003" customHeight="1" x14ac:dyDescent="0.25">
      <c r="A28" s="49" t="s">
        <v>2001</v>
      </c>
      <c r="B28" s="49" t="s">
        <v>80</v>
      </c>
      <c r="C28" s="49"/>
      <c r="D28" s="32">
        <f t="shared" si="3"/>
        <v>0</v>
      </c>
      <c r="E28" s="42"/>
      <c r="F28" s="37">
        <f t="shared" si="7"/>
        <v>1</v>
      </c>
      <c r="G28" s="42"/>
      <c r="H28" s="45"/>
      <c r="I28" s="86">
        <f t="shared" si="8"/>
        <v>0</v>
      </c>
      <c r="J28" s="48"/>
      <c r="K28" s="87">
        <f t="shared" si="9"/>
        <v>0</v>
      </c>
      <c r="L28" s="42"/>
      <c r="M28" s="42"/>
      <c r="N28" s="45"/>
      <c r="O28" s="88">
        <f t="shared" si="12"/>
        <v>0</v>
      </c>
      <c r="P28" s="45"/>
      <c r="Q28" s="42"/>
      <c r="R28" s="42"/>
      <c r="S28" s="45"/>
      <c r="T28" s="45"/>
      <c r="U28" s="42"/>
      <c r="V28" s="88">
        <v>0</v>
      </c>
      <c r="W28" s="88"/>
    </row>
    <row r="29" spans="1:23" ht="39.950000000000003" customHeight="1" x14ac:dyDescent="0.25">
      <c r="A29" s="49" t="s">
        <v>131</v>
      </c>
      <c r="B29" s="49" t="s">
        <v>80</v>
      </c>
      <c r="C29" s="49" t="s">
        <v>2002</v>
      </c>
      <c r="D29" s="32">
        <f t="shared" si="3"/>
        <v>0</v>
      </c>
      <c r="E29" s="42"/>
      <c r="F29" s="37">
        <f t="shared" si="7"/>
        <v>1</v>
      </c>
      <c r="G29" s="42"/>
      <c r="H29" s="45"/>
      <c r="I29" s="86">
        <f t="shared" si="8"/>
        <v>0</v>
      </c>
      <c r="J29" s="48"/>
      <c r="K29" s="87">
        <f t="shared" si="9"/>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328</v>
      </c>
      <c r="B30" s="49" t="s">
        <v>58</v>
      </c>
      <c r="C30" s="49" t="s">
        <v>2003</v>
      </c>
      <c r="D30" s="32">
        <f t="shared" si="3"/>
        <v>0</v>
      </c>
      <c r="E30" s="42"/>
      <c r="F30" s="37">
        <f t="shared" si="7"/>
        <v>1</v>
      </c>
      <c r="G30" s="42"/>
      <c r="H30" s="45"/>
      <c r="I30" s="86">
        <f t="shared" si="8"/>
        <v>0</v>
      </c>
      <c r="J30" s="48"/>
      <c r="K30" s="87">
        <f t="shared" si="9"/>
        <v>0</v>
      </c>
      <c r="L30" s="42"/>
      <c r="M30" s="42"/>
      <c r="N30" s="45"/>
      <c r="O30" s="88">
        <f t="shared" si="11"/>
        <v>0</v>
      </c>
      <c r="P30" s="45"/>
      <c r="Q30" s="42"/>
      <c r="R30" s="42"/>
      <c r="S30" s="45"/>
      <c r="T30" s="45"/>
      <c r="U30" s="42"/>
      <c r="V30" s="88">
        <v>0</v>
      </c>
      <c r="W30" s="88"/>
    </row>
    <row r="31" spans="1:23" ht="39.950000000000003" customHeight="1" x14ac:dyDescent="0.25">
      <c r="A31" s="49" t="s">
        <v>2004</v>
      </c>
      <c r="B31" s="49" t="s">
        <v>80</v>
      </c>
      <c r="C31" s="49"/>
      <c r="D31" s="32">
        <f t="shared" si="3"/>
        <v>0</v>
      </c>
      <c r="E31" s="42"/>
      <c r="F31" s="37">
        <f t="shared" si="7"/>
        <v>1</v>
      </c>
      <c r="G31" s="42"/>
      <c r="H31" s="45"/>
      <c r="I31" s="86">
        <f t="shared" si="8"/>
        <v>0</v>
      </c>
      <c r="J31" s="48"/>
      <c r="K31" s="87">
        <f t="shared" si="9"/>
        <v>0</v>
      </c>
      <c r="L31" s="42"/>
      <c r="M31" s="42"/>
      <c r="N31" s="45"/>
      <c r="O31" s="88">
        <f t="shared" ref="O31" si="13">IF(N31&lt;&gt;0,IF(N31+H31&gt;3*D31,0,IF(N31+H31&gt;D31*2.5,25,IF(N31+H31&gt;D31*2,50,IF(N31+H31&gt;D31*1.5,75,100)))),0)</f>
        <v>0</v>
      </c>
      <c r="P31" s="45"/>
      <c r="Q31" s="42"/>
      <c r="R31" s="42"/>
      <c r="S31" s="45"/>
      <c r="T31" s="45"/>
      <c r="U31" s="42"/>
      <c r="V31" s="88">
        <v>0</v>
      </c>
      <c r="W31" s="88"/>
    </row>
    <row r="32" spans="1:23" ht="39.950000000000003" customHeight="1" x14ac:dyDescent="0.25">
      <c r="A32" s="23" t="s">
        <v>60</v>
      </c>
      <c r="B32" s="23" t="s">
        <v>53</v>
      </c>
      <c r="C32" s="23" t="s">
        <v>54</v>
      </c>
      <c r="D32" s="36">
        <v>10</v>
      </c>
      <c r="E32" s="41"/>
      <c r="F32" s="28">
        <f>(AVERAGE(F33:F45)*$D$32)</f>
        <v>10</v>
      </c>
      <c r="G32" s="41"/>
      <c r="H32" s="44"/>
      <c r="I32" s="28">
        <f>(AVERAGE(I33:I45)*$D$32)</f>
        <v>0</v>
      </c>
      <c r="J32" s="47"/>
      <c r="K32" s="28">
        <f>(AVERAGE(K33:K45)*$D$32)</f>
        <v>0</v>
      </c>
      <c r="L32" s="41"/>
      <c r="M32" s="41"/>
      <c r="N32" s="44"/>
      <c r="O32" s="28">
        <f>AVERAGE(O33:O45)</f>
        <v>0</v>
      </c>
      <c r="P32" s="44"/>
      <c r="Q32" s="41"/>
      <c r="R32" s="41"/>
      <c r="S32" s="44"/>
      <c r="T32" s="44"/>
      <c r="U32" s="41"/>
      <c r="V32" s="28">
        <f>AVERAGE(V33:V45)</f>
        <v>0</v>
      </c>
      <c r="W32" s="28"/>
    </row>
    <row r="33" spans="1:23" ht="39.950000000000003" customHeight="1" x14ac:dyDescent="0.25">
      <c r="A33" s="49" t="s">
        <v>2005</v>
      </c>
      <c r="B33" s="49" t="s">
        <v>80</v>
      </c>
      <c r="C33" s="49"/>
      <c r="D33" s="32">
        <f t="shared" si="3"/>
        <v>0</v>
      </c>
      <c r="E33" s="42"/>
      <c r="F33" s="37">
        <f t="shared" ref="F33:F45" si="14">IF(H33&lt;&gt;0,0,1)</f>
        <v>1</v>
      </c>
      <c r="G33" s="42"/>
      <c r="H33" s="45"/>
      <c r="I33" s="86">
        <f t="shared" ref="I33:I45" si="15">IF(H33&lt;&gt;0,IF(H33&lt;D33,1,0),0)</f>
        <v>0</v>
      </c>
      <c r="J33" s="48"/>
      <c r="K33" s="87">
        <f t="shared" ref="K33:K45" si="16">IF(J33&lt;&gt;0,IF(J33&lt;2017,1,0),0)</f>
        <v>0</v>
      </c>
      <c r="L33" s="42"/>
      <c r="M33" s="42"/>
      <c r="N33" s="45"/>
      <c r="O33" s="88">
        <f t="shared" ref="O33" si="17">IF(N33&lt;&gt;0,IF(N33+H33&gt;3*D33,0,IF(N33+H33&gt;D33*2.5,25,IF(N33+H33&gt;D33*2,50,IF(N33+H33&gt;D33*1.5,75,100)))),0)</f>
        <v>0</v>
      </c>
      <c r="P33" s="45"/>
      <c r="Q33" s="42"/>
      <c r="R33" s="42"/>
      <c r="S33" s="45"/>
      <c r="T33" s="45"/>
      <c r="U33" s="42"/>
      <c r="V33" s="88">
        <v>0</v>
      </c>
      <c r="W33" s="88"/>
    </row>
    <row r="34" spans="1:23" ht="39.950000000000003" customHeight="1" x14ac:dyDescent="0.25">
      <c r="A34" s="49" t="s">
        <v>142</v>
      </c>
      <c r="B34" s="49" t="s">
        <v>58</v>
      </c>
      <c r="C34" s="49"/>
      <c r="D34" s="32">
        <f t="shared" si="3"/>
        <v>0</v>
      </c>
      <c r="E34" s="42"/>
      <c r="F34" s="37">
        <f t="shared" si="14"/>
        <v>1</v>
      </c>
      <c r="G34" s="42"/>
      <c r="H34" s="45"/>
      <c r="I34" s="86">
        <f t="shared" si="15"/>
        <v>0</v>
      </c>
      <c r="J34" s="48"/>
      <c r="K34" s="87">
        <f t="shared" si="16"/>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2006</v>
      </c>
      <c r="B35" s="49" t="s">
        <v>80</v>
      </c>
      <c r="C35" s="49"/>
      <c r="D35" s="32">
        <f t="shared" si="3"/>
        <v>0</v>
      </c>
      <c r="E35" s="42"/>
      <c r="F35" s="37">
        <f t="shared" si="14"/>
        <v>1</v>
      </c>
      <c r="G35" s="42"/>
      <c r="H35" s="45"/>
      <c r="I35" s="86">
        <f t="shared" si="15"/>
        <v>0</v>
      </c>
      <c r="J35" s="48"/>
      <c r="K35" s="87">
        <f t="shared" si="16"/>
        <v>0</v>
      </c>
      <c r="L35" s="42"/>
      <c r="M35" s="42"/>
      <c r="N35" s="45"/>
      <c r="O35" s="88">
        <f t="shared" ref="O35" si="18">IF(N35&lt;&gt;0,IF(N35+H35&gt;3*D35,0,IF(N35+H35&gt;D35*2.5,25,IF(N35+H35&gt;D35*2,50,IF(N35+H35&gt;D35*1.5,75,100)))),0)</f>
        <v>0</v>
      </c>
      <c r="P35" s="45"/>
      <c r="Q35" s="42"/>
      <c r="R35" s="42"/>
      <c r="S35" s="45"/>
      <c r="T35" s="45"/>
      <c r="U35" s="42"/>
      <c r="V35" s="88">
        <v>0</v>
      </c>
      <c r="W35" s="88"/>
    </row>
    <row r="36" spans="1:23" ht="39.950000000000003" customHeight="1" x14ac:dyDescent="0.25">
      <c r="A36" s="49" t="s">
        <v>361</v>
      </c>
      <c r="B36" s="49" t="s">
        <v>58</v>
      </c>
      <c r="C36" s="49" t="s">
        <v>2007</v>
      </c>
      <c r="D36" s="32">
        <f t="shared" si="3"/>
        <v>0</v>
      </c>
      <c r="E36" s="42"/>
      <c r="F36" s="37">
        <f t="shared" si="14"/>
        <v>1</v>
      </c>
      <c r="G36" s="42"/>
      <c r="H36" s="45"/>
      <c r="I36" s="86">
        <f t="shared" si="15"/>
        <v>0</v>
      </c>
      <c r="J36" s="48"/>
      <c r="K36" s="87">
        <f t="shared" si="16"/>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2008</v>
      </c>
      <c r="B37" s="49" t="s">
        <v>80</v>
      </c>
      <c r="C37" s="49"/>
      <c r="D37" s="32">
        <f t="shared" si="3"/>
        <v>0</v>
      </c>
      <c r="E37" s="42"/>
      <c r="F37" s="37">
        <f t="shared" si="14"/>
        <v>1</v>
      </c>
      <c r="G37" s="42"/>
      <c r="H37" s="45"/>
      <c r="I37" s="86">
        <f t="shared" si="15"/>
        <v>0</v>
      </c>
      <c r="J37" s="48"/>
      <c r="K37" s="87">
        <f t="shared" si="16"/>
        <v>0</v>
      </c>
      <c r="L37" s="42"/>
      <c r="M37" s="42"/>
      <c r="N37" s="45"/>
      <c r="O37" s="88">
        <f t="shared" ref="O37:O38" si="19">IF(N37&lt;&gt;0,IF(N37+H37&gt;3*D37,0,IF(N37+H37&gt;D37*2.5,25,IF(N37+H37&gt;D37*2,50,IF(N37+H37&gt;D37*1.5,75,100)))),0)</f>
        <v>0</v>
      </c>
      <c r="P37" s="45"/>
      <c r="Q37" s="42"/>
      <c r="R37" s="42"/>
      <c r="S37" s="45"/>
      <c r="T37" s="45"/>
      <c r="U37" s="42"/>
      <c r="V37" s="88">
        <v>0</v>
      </c>
      <c r="W37" s="88"/>
    </row>
    <row r="38" spans="1:23" ht="39.950000000000003" customHeight="1" x14ac:dyDescent="0.25">
      <c r="A38" s="49" t="s">
        <v>2009</v>
      </c>
      <c r="B38" s="49" t="s">
        <v>58</v>
      </c>
      <c r="C38" s="49"/>
      <c r="D38" s="32">
        <f t="shared" si="3"/>
        <v>0</v>
      </c>
      <c r="E38" s="42"/>
      <c r="F38" s="37">
        <f t="shared" si="14"/>
        <v>1</v>
      </c>
      <c r="G38" s="42"/>
      <c r="H38" s="45"/>
      <c r="I38" s="86">
        <f t="shared" si="15"/>
        <v>0</v>
      </c>
      <c r="J38" s="48"/>
      <c r="K38" s="87">
        <f t="shared" si="16"/>
        <v>0</v>
      </c>
      <c r="L38" s="42"/>
      <c r="M38" s="42"/>
      <c r="N38" s="45"/>
      <c r="O38" s="88">
        <f t="shared" si="19"/>
        <v>0</v>
      </c>
      <c r="P38" s="45"/>
      <c r="Q38" s="42"/>
      <c r="R38" s="42"/>
      <c r="S38" s="45"/>
      <c r="T38" s="45"/>
      <c r="U38" s="42"/>
      <c r="V38" s="88">
        <v>0</v>
      </c>
      <c r="W38" s="88"/>
    </row>
    <row r="39" spans="1:23" ht="39.950000000000003" customHeight="1" x14ac:dyDescent="0.25">
      <c r="A39" s="49" t="s">
        <v>2010</v>
      </c>
      <c r="B39" s="49" t="s">
        <v>58</v>
      </c>
      <c r="C39" s="49"/>
      <c r="D39" s="32">
        <f t="shared" si="3"/>
        <v>0</v>
      </c>
      <c r="E39" s="42"/>
      <c r="F39" s="37">
        <f t="shared" si="14"/>
        <v>1</v>
      </c>
      <c r="G39" s="42"/>
      <c r="H39" s="45"/>
      <c r="I39" s="86">
        <f t="shared" si="15"/>
        <v>0</v>
      </c>
      <c r="J39" s="48"/>
      <c r="K39" s="87">
        <f t="shared" si="16"/>
        <v>0</v>
      </c>
      <c r="L39" s="42"/>
      <c r="M39" s="42"/>
      <c r="N39" s="45"/>
      <c r="O39" s="88">
        <f>IF(N39&lt;&gt;0,IF(N39+H39&gt;3*D39,0,IF(N39+H39&gt;D39*2.5,25,IF(N39+H39&gt;D39*2,50,IF(N39+H39&gt;D39*1.5,75,100)))),0)</f>
        <v>0</v>
      </c>
      <c r="P39" s="45"/>
      <c r="Q39" s="42"/>
      <c r="R39" s="42"/>
      <c r="S39" s="45"/>
      <c r="T39" s="45"/>
      <c r="U39" s="42"/>
      <c r="V39" s="88">
        <v>0</v>
      </c>
      <c r="W39" s="88"/>
    </row>
    <row r="40" spans="1:23" ht="39.950000000000003" customHeight="1" x14ac:dyDescent="0.25">
      <c r="A40" s="49" t="s">
        <v>2011</v>
      </c>
      <c r="B40" s="49" t="s">
        <v>58</v>
      </c>
      <c r="C40" s="49" t="s">
        <v>2012</v>
      </c>
      <c r="D40" s="32">
        <f t="shared" si="3"/>
        <v>0</v>
      </c>
      <c r="E40" s="42"/>
      <c r="F40" s="37">
        <f t="shared" si="14"/>
        <v>1</v>
      </c>
      <c r="G40" s="42"/>
      <c r="H40" s="45"/>
      <c r="I40" s="86">
        <f t="shared" si="15"/>
        <v>0</v>
      </c>
      <c r="J40" s="48"/>
      <c r="K40" s="87">
        <f t="shared" si="16"/>
        <v>0</v>
      </c>
      <c r="L40" s="42"/>
      <c r="M40" s="42"/>
      <c r="N40" s="45"/>
      <c r="O40" s="88">
        <f t="shared" ref="O40:O41" si="20">IF(N40&lt;&gt;0,IF(N40+H40&gt;3*D40,0,IF(N40+H40&gt;D40*2.5,25,IF(N40+H40&gt;D40*2,50,IF(N40+H40&gt;D40*1.5,75,100)))),0)</f>
        <v>0</v>
      </c>
      <c r="P40" s="45"/>
      <c r="Q40" s="42"/>
      <c r="R40" s="42"/>
      <c r="S40" s="45"/>
      <c r="T40" s="45"/>
      <c r="U40" s="42"/>
      <c r="V40" s="88">
        <v>0</v>
      </c>
      <c r="W40" s="88"/>
    </row>
    <row r="41" spans="1:23" ht="39.950000000000003" customHeight="1" x14ac:dyDescent="0.25">
      <c r="A41" s="49" t="s">
        <v>2013</v>
      </c>
      <c r="B41" s="49" t="s">
        <v>80</v>
      </c>
      <c r="C41" s="49"/>
      <c r="D41" s="32">
        <f t="shared" si="3"/>
        <v>0</v>
      </c>
      <c r="E41" s="42"/>
      <c r="F41" s="37">
        <f t="shared" si="14"/>
        <v>1</v>
      </c>
      <c r="G41" s="42"/>
      <c r="H41" s="45"/>
      <c r="I41" s="86">
        <f t="shared" si="15"/>
        <v>0</v>
      </c>
      <c r="J41" s="48"/>
      <c r="K41" s="87">
        <f t="shared" si="16"/>
        <v>0</v>
      </c>
      <c r="L41" s="42"/>
      <c r="M41" s="42"/>
      <c r="N41" s="45"/>
      <c r="O41" s="88">
        <f t="shared" si="20"/>
        <v>0</v>
      </c>
      <c r="P41" s="45"/>
      <c r="Q41" s="42"/>
      <c r="R41" s="42"/>
      <c r="S41" s="45"/>
      <c r="T41" s="45"/>
      <c r="U41" s="42"/>
      <c r="V41" s="88">
        <v>0</v>
      </c>
      <c r="W41" s="88"/>
    </row>
    <row r="42" spans="1:23" ht="39.950000000000003" customHeight="1" x14ac:dyDescent="0.25">
      <c r="A42" s="49" t="s">
        <v>2014</v>
      </c>
      <c r="B42" s="49" t="s">
        <v>58</v>
      </c>
      <c r="C42" s="49"/>
      <c r="D42" s="32">
        <f t="shared" si="3"/>
        <v>0</v>
      </c>
      <c r="E42" s="42"/>
      <c r="F42" s="37">
        <f t="shared" si="14"/>
        <v>1</v>
      </c>
      <c r="G42" s="42"/>
      <c r="H42" s="45"/>
      <c r="I42" s="86">
        <f t="shared" si="15"/>
        <v>0</v>
      </c>
      <c r="J42" s="48"/>
      <c r="K42" s="87">
        <f t="shared" si="16"/>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1468</v>
      </c>
      <c r="B43" s="49" t="s">
        <v>91</v>
      </c>
      <c r="C43" s="49"/>
      <c r="D43" s="32">
        <f t="shared" si="3"/>
        <v>0</v>
      </c>
      <c r="E43" s="42"/>
      <c r="F43" s="37">
        <f t="shared" si="14"/>
        <v>1</v>
      </c>
      <c r="G43" s="42"/>
      <c r="H43" s="45"/>
      <c r="I43" s="86">
        <f t="shared" si="15"/>
        <v>0</v>
      </c>
      <c r="J43" s="48"/>
      <c r="K43" s="87">
        <f t="shared" si="16"/>
        <v>0</v>
      </c>
      <c r="L43" s="42"/>
      <c r="M43" s="42"/>
      <c r="N43" s="45"/>
      <c r="O43" s="88">
        <f t="shared" ref="O43:O44" si="21">IF(N43&lt;&gt;0,IF(N43+H43&gt;3*D43,0,IF(N43+H43&gt;D43*2.5,25,IF(N43+H43&gt;D43*2,50,IF(N43+H43&gt;D43*1.5,75,100)))),0)</f>
        <v>0</v>
      </c>
      <c r="P43" s="45"/>
      <c r="Q43" s="42"/>
      <c r="R43" s="42"/>
      <c r="S43" s="45"/>
      <c r="T43" s="45"/>
      <c r="U43" s="42"/>
      <c r="V43" s="88">
        <v>0</v>
      </c>
      <c r="W43" s="88"/>
    </row>
    <row r="44" spans="1:23" ht="39.950000000000003" customHeight="1" x14ac:dyDescent="0.25">
      <c r="A44" s="49" t="s">
        <v>2015</v>
      </c>
      <c r="B44" s="49" t="s">
        <v>80</v>
      </c>
      <c r="C44" s="49" t="s">
        <v>2016</v>
      </c>
      <c r="D44" s="32">
        <f t="shared" si="3"/>
        <v>0</v>
      </c>
      <c r="E44" s="42"/>
      <c r="F44" s="37">
        <f t="shared" si="14"/>
        <v>1</v>
      </c>
      <c r="G44" s="42"/>
      <c r="H44" s="45"/>
      <c r="I44" s="86">
        <f t="shared" si="15"/>
        <v>0</v>
      </c>
      <c r="J44" s="48"/>
      <c r="K44" s="87">
        <f t="shared" si="16"/>
        <v>0</v>
      </c>
      <c r="L44" s="42"/>
      <c r="M44" s="42"/>
      <c r="N44" s="45"/>
      <c r="O44" s="88">
        <f t="shared" si="21"/>
        <v>0</v>
      </c>
      <c r="P44" s="45"/>
      <c r="Q44" s="42"/>
      <c r="R44" s="42"/>
      <c r="S44" s="45"/>
      <c r="T44" s="45"/>
      <c r="U44" s="42"/>
      <c r="V44" s="88">
        <v>0</v>
      </c>
      <c r="W44" s="88"/>
    </row>
    <row r="45" spans="1:23" ht="39.950000000000003" customHeight="1" x14ac:dyDescent="0.25">
      <c r="A45" s="49" t="s">
        <v>2017</v>
      </c>
      <c r="B45" s="49" t="s">
        <v>80</v>
      </c>
      <c r="C45" s="49"/>
      <c r="D45" s="32">
        <f t="shared" si="3"/>
        <v>0</v>
      </c>
      <c r="E45" s="42"/>
      <c r="F45" s="37">
        <f t="shared" si="14"/>
        <v>1</v>
      </c>
      <c r="G45" s="42"/>
      <c r="H45" s="45"/>
      <c r="I45" s="86">
        <f t="shared" si="15"/>
        <v>0</v>
      </c>
      <c r="J45" s="48"/>
      <c r="K45" s="87">
        <f t="shared" si="16"/>
        <v>0</v>
      </c>
      <c r="L45" s="42"/>
      <c r="M45" s="42"/>
      <c r="N45" s="45"/>
      <c r="O45" s="88">
        <f t="shared" ref="O45" si="22">IF(N45&lt;&gt;0,IF(N45+H45&gt;3*D45,0,IF(N45+H45&gt;D45*2.5,25,IF(N45+H45&gt;D45*2,50,IF(N45+H45&gt;D45*1.5,75,100)))),0)</f>
        <v>0</v>
      </c>
      <c r="P45" s="45"/>
      <c r="Q45" s="42"/>
      <c r="R45" s="42"/>
      <c r="S45" s="45"/>
      <c r="T45" s="45"/>
      <c r="U45" s="42"/>
      <c r="V45" s="88">
        <v>0</v>
      </c>
      <c r="W45" s="88"/>
    </row>
    <row r="46" spans="1:23" ht="39.950000000000003" customHeight="1" x14ac:dyDescent="0.25">
      <c r="A46" s="23" t="s">
        <v>174</v>
      </c>
      <c r="B46" s="23" t="s">
        <v>53</v>
      </c>
      <c r="C46" s="23" t="s">
        <v>54</v>
      </c>
      <c r="D46" s="36">
        <v>20</v>
      </c>
      <c r="E46" s="41"/>
      <c r="F46" s="28">
        <f>(AVERAGE(F47:F54)*$D$46)</f>
        <v>20</v>
      </c>
      <c r="G46" s="41"/>
      <c r="H46" s="44"/>
      <c r="I46" s="28">
        <f>(AVERAGE(I47:I54)*$D$46)</f>
        <v>0</v>
      </c>
      <c r="J46" s="47"/>
      <c r="K46" s="28">
        <f>(AVERAGE(K47:K54)*$D$46)</f>
        <v>0</v>
      </c>
      <c r="L46" s="41"/>
      <c r="M46" s="41"/>
      <c r="N46" s="44"/>
      <c r="O46" s="28">
        <f>AVERAGE(O47:O54)</f>
        <v>0</v>
      </c>
      <c r="P46" s="44"/>
      <c r="Q46" s="41"/>
      <c r="R46" s="41"/>
      <c r="S46" s="44"/>
      <c r="T46" s="44"/>
      <c r="U46" s="41"/>
      <c r="V46" s="28">
        <f>AVERAGE(V47:V54)</f>
        <v>0</v>
      </c>
      <c r="W46" s="28"/>
    </row>
    <row r="47" spans="1:23" ht="39.950000000000003" customHeight="1" x14ac:dyDescent="0.25">
      <c r="A47" s="49" t="s">
        <v>2018</v>
      </c>
      <c r="B47" s="49" t="s">
        <v>80</v>
      </c>
      <c r="C47" s="50"/>
      <c r="D47" s="32">
        <f t="shared" si="3"/>
        <v>0</v>
      </c>
      <c r="E47" s="42"/>
      <c r="F47" s="37">
        <f t="shared" ref="F47:F54" si="23">IF(H47&lt;&gt;0,0,1)</f>
        <v>1</v>
      </c>
      <c r="G47" s="42"/>
      <c r="H47" s="45"/>
      <c r="I47" s="86">
        <f t="shared" ref="I47:I54" si="24">IF(H47&lt;&gt;0,IF(H47&lt;D47,1,0),0)</f>
        <v>0</v>
      </c>
      <c r="J47" s="48"/>
      <c r="K47" s="87">
        <f t="shared" ref="K47:K54" si="25">IF(J47&lt;&gt;0,IF(J47&lt;2017,1,0),0)</f>
        <v>0</v>
      </c>
      <c r="L47" s="42"/>
      <c r="M47" s="42"/>
      <c r="N47" s="45"/>
      <c r="O47" s="88">
        <f t="shared" ref="O47:O54" si="26">IF(N47&lt;&gt;0,IF(N47+H47&gt;3*D47,0,IF(N47+H47&gt;D47*2.5,25,IF(N47+H47&gt;D47*2,50,IF(N47+H47&gt;D47*1.5,75,100)))),0)</f>
        <v>0</v>
      </c>
      <c r="P47" s="45"/>
      <c r="Q47" s="42"/>
      <c r="R47" s="42"/>
      <c r="S47" s="45"/>
      <c r="T47" s="45"/>
      <c r="U47" s="42"/>
      <c r="V47" s="88">
        <v>0</v>
      </c>
      <c r="W47" s="88"/>
    </row>
    <row r="48" spans="1:23" ht="39.950000000000003" customHeight="1" x14ac:dyDescent="0.25">
      <c r="A48" s="49" t="s">
        <v>2019</v>
      </c>
      <c r="B48" s="49" t="s">
        <v>56</v>
      </c>
      <c r="C48" s="50"/>
      <c r="D48" s="32">
        <f t="shared" si="3"/>
        <v>1</v>
      </c>
      <c r="E48" s="42"/>
      <c r="F48" s="37">
        <f t="shared" si="23"/>
        <v>1</v>
      </c>
      <c r="G48" s="42"/>
      <c r="H48" s="45"/>
      <c r="I48" s="86">
        <f t="shared" si="24"/>
        <v>0</v>
      </c>
      <c r="J48" s="48"/>
      <c r="K48" s="87">
        <f t="shared" si="25"/>
        <v>0</v>
      </c>
      <c r="L48" s="42"/>
      <c r="M48" s="42"/>
      <c r="N48" s="45"/>
      <c r="O48" s="88">
        <f t="shared" si="26"/>
        <v>0</v>
      </c>
      <c r="P48" s="45"/>
      <c r="Q48" s="42"/>
      <c r="R48" s="42"/>
      <c r="S48" s="45"/>
      <c r="T48" s="45"/>
      <c r="U48" s="42"/>
      <c r="V48" s="88">
        <v>0</v>
      </c>
      <c r="W48" s="88"/>
    </row>
    <row r="49" spans="1:23" ht="39.950000000000003" customHeight="1" x14ac:dyDescent="0.25">
      <c r="A49" s="49" t="s">
        <v>2020</v>
      </c>
      <c r="B49" s="49" t="s">
        <v>56</v>
      </c>
      <c r="C49" s="50" t="s">
        <v>2021</v>
      </c>
      <c r="D49" s="32">
        <f t="shared" ref="D49:D51" si="27">IF(B49="I",$F$2,IF(B49="G/2",$F$2/2,IF(B49="G/5",$F$2/5,IF(B49="G/10",$F$2/10,1))))</f>
        <v>1</v>
      </c>
      <c r="E49" s="42"/>
      <c r="F49" s="37">
        <f t="shared" si="23"/>
        <v>1</v>
      </c>
      <c r="G49" s="42"/>
      <c r="H49" s="45"/>
      <c r="I49" s="86">
        <f t="shared" si="24"/>
        <v>0</v>
      </c>
      <c r="J49" s="48"/>
      <c r="K49" s="87">
        <f t="shared" ref="K49:K51" si="28">IF(J49&lt;&gt;0,IF(J49&lt;2017,1,0),0)</f>
        <v>0</v>
      </c>
      <c r="L49" s="42"/>
      <c r="M49" s="42"/>
      <c r="N49" s="45"/>
      <c r="O49" s="88">
        <f t="shared" ref="O49:O51" si="29">IF(N49&lt;&gt;0,IF(N49+H49&gt;3*D49,0,IF(N49+H49&gt;D49*2.5,25,IF(N49+H49&gt;D49*2,50,IF(N49+H49&gt;D49*1.5,75,100)))),0)</f>
        <v>0</v>
      </c>
      <c r="P49" s="45"/>
      <c r="Q49" s="42"/>
      <c r="R49" s="42"/>
      <c r="S49" s="45"/>
      <c r="T49" s="45"/>
      <c r="U49" s="42"/>
      <c r="V49" s="88">
        <v>0</v>
      </c>
      <c r="W49" s="88"/>
    </row>
    <row r="50" spans="1:23" ht="39.950000000000003" customHeight="1" x14ac:dyDescent="0.25">
      <c r="A50" s="49" t="s">
        <v>2022</v>
      </c>
      <c r="B50" s="49" t="s">
        <v>56</v>
      </c>
      <c r="C50" s="50"/>
      <c r="D50" s="32">
        <f t="shared" si="27"/>
        <v>1</v>
      </c>
      <c r="E50" s="42"/>
      <c r="F50" s="37">
        <f t="shared" si="23"/>
        <v>1</v>
      </c>
      <c r="G50" s="42"/>
      <c r="H50" s="45"/>
      <c r="I50" s="86">
        <f t="shared" si="24"/>
        <v>0</v>
      </c>
      <c r="J50" s="48"/>
      <c r="K50" s="87">
        <f t="shared" si="28"/>
        <v>0</v>
      </c>
      <c r="L50" s="42"/>
      <c r="M50" s="42"/>
      <c r="N50" s="45"/>
      <c r="O50" s="88">
        <f t="shared" si="29"/>
        <v>0</v>
      </c>
      <c r="P50" s="45"/>
      <c r="Q50" s="42"/>
      <c r="R50" s="42"/>
      <c r="S50" s="45"/>
      <c r="T50" s="45"/>
      <c r="U50" s="42"/>
      <c r="V50" s="88">
        <v>0</v>
      </c>
      <c r="W50" s="88"/>
    </row>
    <row r="51" spans="1:23" ht="39.950000000000003" customHeight="1" x14ac:dyDescent="0.25">
      <c r="A51" s="49" t="s">
        <v>2023</v>
      </c>
      <c r="B51" s="49" t="s">
        <v>56</v>
      </c>
      <c r="C51" s="50"/>
      <c r="D51" s="32">
        <f t="shared" si="27"/>
        <v>1</v>
      </c>
      <c r="E51" s="42"/>
      <c r="F51" s="37">
        <f t="shared" si="23"/>
        <v>1</v>
      </c>
      <c r="G51" s="42"/>
      <c r="H51" s="45"/>
      <c r="I51" s="86">
        <f t="shared" si="24"/>
        <v>0</v>
      </c>
      <c r="J51" s="48"/>
      <c r="K51" s="87">
        <f t="shared" si="28"/>
        <v>0</v>
      </c>
      <c r="L51" s="42"/>
      <c r="M51" s="42"/>
      <c r="N51" s="45"/>
      <c r="O51" s="88">
        <f t="shared" si="29"/>
        <v>0</v>
      </c>
      <c r="P51" s="45"/>
      <c r="Q51" s="42"/>
      <c r="R51" s="42"/>
      <c r="S51" s="45"/>
      <c r="T51" s="45"/>
      <c r="U51" s="42"/>
      <c r="V51" s="88">
        <v>0</v>
      </c>
      <c r="W51" s="88"/>
    </row>
    <row r="52" spans="1:23" ht="39.950000000000003" customHeight="1" x14ac:dyDescent="0.25">
      <c r="A52" s="49" t="s">
        <v>2024</v>
      </c>
      <c r="B52" s="49" t="s">
        <v>56</v>
      </c>
      <c r="C52" s="50"/>
      <c r="D52" s="32">
        <f t="shared" ref="D52" si="30">IF(B52="I",$F$2,IF(B52="G/2",$F$2/2,IF(B52="G/5",$F$2/5,IF(B52="G/10",$F$2/10,1))))</f>
        <v>1</v>
      </c>
      <c r="E52" s="42"/>
      <c r="F52" s="37">
        <f t="shared" si="23"/>
        <v>1</v>
      </c>
      <c r="G52" s="42"/>
      <c r="H52" s="45"/>
      <c r="I52" s="86">
        <f t="shared" si="24"/>
        <v>0</v>
      </c>
      <c r="J52" s="48"/>
      <c r="K52" s="87">
        <f t="shared" ref="K52" si="31">IF(J52&lt;&gt;0,IF(J52&lt;2017,1,0),0)</f>
        <v>0</v>
      </c>
      <c r="L52" s="42"/>
      <c r="M52" s="42"/>
      <c r="N52" s="45"/>
      <c r="O52" s="88">
        <f t="shared" ref="O52" si="32">IF(N52&lt;&gt;0,IF(N52+H52&gt;3*D52,0,IF(N52+H52&gt;D52*2.5,25,IF(N52+H52&gt;D52*2,50,IF(N52+H52&gt;D52*1.5,75,100)))),0)</f>
        <v>0</v>
      </c>
      <c r="P52" s="45"/>
      <c r="Q52" s="42"/>
      <c r="R52" s="42"/>
      <c r="S52" s="45"/>
      <c r="T52" s="45"/>
      <c r="U52" s="42"/>
      <c r="V52" s="88">
        <v>0</v>
      </c>
      <c r="W52" s="88"/>
    </row>
    <row r="53" spans="1:23" ht="39.950000000000003" customHeight="1" x14ac:dyDescent="0.25">
      <c r="A53" s="49" t="s">
        <v>2025</v>
      </c>
      <c r="B53" s="49" t="s">
        <v>80</v>
      </c>
      <c r="C53" s="50"/>
      <c r="D53" s="32">
        <f t="shared" si="3"/>
        <v>0</v>
      </c>
      <c r="E53" s="42"/>
      <c r="F53" s="37">
        <f t="shared" si="23"/>
        <v>1</v>
      </c>
      <c r="G53" s="42"/>
      <c r="H53" s="45"/>
      <c r="I53" s="86">
        <f t="shared" si="24"/>
        <v>0</v>
      </c>
      <c r="J53" s="48"/>
      <c r="K53" s="87">
        <f t="shared" si="25"/>
        <v>0</v>
      </c>
      <c r="L53" s="42"/>
      <c r="M53" s="42"/>
      <c r="N53" s="45"/>
      <c r="O53" s="88">
        <f t="shared" si="26"/>
        <v>0</v>
      </c>
      <c r="P53" s="45"/>
      <c r="Q53" s="42"/>
      <c r="R53" s="42"/>
      <c r="S53" s="45"/>
      <c r="T53" s="45"/>
      <c r="U53" s="42"/>
      <c r="V53" s="88">
        <v>0</v>
      </c>
      <c r="W53" s="88"/>
    </row>
    <row r="54" spans="1:23" ht="39.950000000000003" customHeight="1" x14ac:dyDescent="0.25">
      <c r="A54" s="49" t="s">
        <v>2026</v>
      </c>
      <c r="B54" s="49" t="s">
        <v>80</v>
      </c>
      <c r="C54" s="50"/>
      <c r="D54" s="32">
        <f t="shared" si="3"/>
        <v>0</v>
      </c>
      <c r="E54" s="42"/>
      <c r="F54" s="37">
        <f t="shared" si="23"/>
        <v>1</v>
      </c>
      <c r="G54" s="42"/>
      <c r="H54" s="45"/>
      <c r="I54" s="86">
        <f t="shared" si="24"/>
        <v>0</v>
      </c>
      <c r="J54" s="48"/>
      <c r="K54" s="87">
        <f t="shared" si="25"/>
        <v>0</v>
      </c>
      <c r="L54" s="42"/>
      <c r="M54" s="42"/>
      <c r="N54" s="45"/>
      <c r="O54" s="88">
        <f t="shared" si="26"/>
        <v>0</v>
      </c>
      <c r="P54" s="45"/>
      <c r="Q54" s="42"/>
      <c r="R54" s="42"/>
      <c r="S54" s="45"/>
      <c r="T54" s="45"/>
      <c r="U54" s="42"/>
      <c r="V54" s="88">
        <v>0</v>
      </c>
      <c r="W54" s="88"/>
    </row>
    <row r="55" spans="1:23" ht="39.950000000000003" customHeight="1" x14ac:dyDescent="0.25">
      <c r="A55" s="23" t="s">
        <v>64</v>
      </c>
      <c r="B55" s="23" t="s">
        <v>53</v>
      </c>
      <c r="C55" s="23" t="s">
        <v>54</v>
      </c>
      <c r="D55" s="36">
        <v>15</v>
      </c>
      <c r="E55" s="41"/>
      <c r="F55" s="28">
        <f>(AVERAGE(F56:F58)*$D$55)</f>
        <v>15</v>
      </c>
      <c r="G55" s="41"/>
      <c r="H55" s="44"/>
      <c r="I55" s="28">
        <f>(AVERAGE(I56:I58)*$D$55)</f>
        <v>0</v>
      </c>
      <c r="J55" s="47"/>
      <c r="K55" s="28">
        <f>(AVERAGE(K56:K58)*$D$55)</f>
        <v>0</v>
      </c>
      <c r="L55" s="41"/>
      <c r="M55" s="41"/>
      <c r="N55" s="44"/>
      <c r="O55" s="28">
        <f>AVERAGE(O56:O58)</f>
        <v>0</v>
      </c>
      <c r="P55" s="44"/>
      <c r="Q55" s="41"/>
      <c r="R55" s="41"/>
      <c r="S55" s="44"/>
      <c r="T55" s="44"/>
      <c r="U55" s="41"/>
      <c r="V55" s="28">
        <f>AVERAGE(V56:V58)</f>
        <v>0</v>
      </c>
      <c r="W55" s="28"/>
    </row>
    <row r="56" spans="1:23" ht="39.950000000000003" customHeight="1" x14ac:dyDescent="0.25">
      <c r="A56" s="49" t="s">
        <v>2027</v>
      </c>
      <c r="B56" s="49" t="s">
        <v>56</v>
      </c>
      <c r="C56" s="50"/>
      <c r="D56" s="32">
        <f t="shared" si="3"/>
        <v>1</v>
      </c>
      <c r="E56" s="42"/>
      <c r="F56" s="37">
        <f>IF(H56&lt;&gt;0,0,1)</f>
        <v>1</v>
      </c>
      <c r="G56" s="42"/>
      <c r="H56" s="45"/>
      <c r="I56" s="86">
        <f>IF(H56&lt;&gt;0,IF(H56&lt;D56,1,0),0)</f>
        <v>0</v>
      </c>
      <c r="J56" s="48"/>
      <c r="K56" s="87">
        <f t="shared" ref="K56:K58" si="33">IF(J56&lt;&gt;0,IF(J56&lt;2017,1,0),0)</f>
        <v>0</v>
      </c>
      <c r="L56" s="42"/>
      <c r="M56" s="42"/>
      <c r="N56" s="45"/>
      <c r="O56" s="88">
        <f t="shared" ref="O56:O58" si="34">IF(N56&lt;&gt;0,IF(N56+H56&gt;3*D56,0,IF(N56+H56&gt;D56*2.5,25,IF(N56+H56&gt;D56*2,50,IF(N56+H56&gt;D56*1.5,75,100)))),0)</f>
        <v>0</v>
      </c>
      <c r="P56" s="45"/>
      <c r="Q56" s="42"/>
      <c r="R56" s="42"/>
      <c r="S56" s="45"/>
      <c r="T56" s="45"/>
      <c r="U56" s="42"/>
      <c r="V56" s="88">
        <v>0</v>
      </c>
      <c r="W56" s="88"/>
    </row>
    <row r="57" spans="1:23" ht="39.950000000000003" customHeight="1" x14ac:dyDescent="0.25">
      <c r="A57" s="49" t="s">
        <v>2028</v>
      </c>
      <c r="B57" s="49" t="s">
        <v>56</v>
      </c>
      <c r="C57" s="50"/>
      <c r="D57" s="32">
        <f t="shared" si="3"/>
        <v>1</v>
      </c>
      <c r="E57" s="42"/>
      <c r="F57" s="37">
        <f>IF(H57&lt;&gt;0,0,1)</f>
        <v>1</v>
      </c>
      <c r="G57" s="42"/>
      <c r="H57" s="45"/>
      <c r="I57" s="86">
        <f>IF(H57&lt;&gt;0,IF(H57&lt;D57,1,0),0)</f>
        <v>0</v>
      </c>
      <c r="J57" s="48"/>
      <c r="K57" s="87">
        <f t="shared" si="33"/>
        <v>0</v>
      </c>
      <c r="L57" s="42"/>
      <c r="M57" s="42"/>
      <c r="N57" s="45"/>
      <c r="O57" s="88">
        <f t="shared" si="34"/>
        <v>0</v>
      </c>
      <c r="P57" s="45"/>
      <c r="Q57" s="42"/>
      <c r="R57" s="42"/>
      <c r="S57" s="45"/>
      <c r="T57" s="45"/>
      <c r="U57" s="42"/>
      <c r="V57" s="88">
        <v>0</v>
      </c>
      <c r="W57" s="88"/>
    </row>
    <row r="58" spans="1:23" ht="39.950000000000003" customHeight="1" x14ac:dyDescent="0.25">
      <c r="A58" s="49" t="s">
        <v>2029</v>
      </c>
      <c r="B58" s="49" t="s">
        <v>56</v>
      </c>
      <c r="C58" s="50"/>
      <c r="D58" s="32">
        <f t="shared" si="3"/>
        <v>1</v>
      </c>
      <c r="E58" s="42"/>
      <c r="F58" s="37">
        <f>IF(H58&lt;&gt;0,0,1)</f>
        <v>1</v>
      </c>
      <c r="G58" s="42"/>
      <c r="H58" s="45"/>
      <c r="I58" s="86">
        <f>IF(H58&lt;&gt;0,IF(H58&lt;D58,1,0),0)</f>
        <v>0</v>
      </c>
      <c r="J58" s="48"/>
      <c r="K58" s="87">
        <f t="shared" si="33"/>
        <v>0</v>
      </c>
      <c r="L58" s="42"/>
      <c r="M58" s="42"/>
      <c r="N58" s="45"/>
      <c r="O58" s="88">
        <f t="shared" si="34"/>
        <v>0</v>
      </c>
      <c r="P58" s="45"/>
      <c r="Q58" s="42"/>
      <c r="R58" s="42"/>
      <c r="S58" s="45"/>
      <c r="T58" s="45"/>
      <c r="U58" s="42"/>
      <c r="V58" s="88">
        <v>0</v>
      </c>
      <c r="W58" s="88"/>
    </row>
    <row r="59" spans="1:23" x14ac:dyDescent="0.25">
      <c r="E59" s="93"/>
      <c r="G59" s="93"/>
      <c r="H59" s="94"/>
      <c r="J59" s="95"/>
      <c r="L59" s="93"/>
      <c r="M59" s="93"/>
      <c r="N59" s="94"/>
      <c r="P59" s="94"/>
      <c r="Q59" s="93"/>
      <c r="R59" s="93"/>
      <c r="S59" s="94"/>
      <c r="T59" s="94"/>
      <c r="U59" s="93"/>
    </row>
  </sheetData>
  <sheetProtection algorithmName="SHA-512" hashValue="0MbHUW1HTEyCi0VYIz5sWv8TPJBDdHCeAAiCxaFDtq69GEI2zOa7LKtCujcXQs0TT6yaI+B43pCTSIFlEMH8gg==" saltValue="49DtBz0Unq2RUE7cjJwshA=="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B36ECCD-9051-42D8-9652-FF8B8D9360C3}">
          <x14:formula1>
            <xm:f>lista!$A$2:$A$6</xm:f>
          </x14:formula1>
          <xm:sqref>V33:V45 V56:V58 V11:V18 V20:V31 V47:V54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630E-6292-4AA5-8084-6D7AD2A983CC}">
  <dimension ref="A1:W84"/>
  <sheetViews>
    <sheetView showGridLines="0" zoomScaleNormal="100" zoomScaleSheetLayoutView="100" workbookViewId="0">
      <pane ySplit="8" topLeftCell="A23" activePane="bottomLeft" state="frozen"/>
      <selection pane="bottomLeft" activeCell="E11" sqref="E11:E83"/>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2030</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SUM(P9:P83)</f>
        <v>0</v>
      </c>
      <c r="S6" s="75"/>
      <c r="T6" s="78">
        <f>SUM(T9:T83)</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100" t="s">
        <v>44</v>
      </c>
      <c r="H8" s="100" t="s">
        <v>45</v>
      </c>
      <c r="I8" s="79" t="s">
        <v>46</v>
      </c>
      <c r="J8" s="101"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2031</v>
      </c>
      <c r="B9" s="133"/>
      <c r="C9" s="133"/>
      <c r="D9" s="39">
        <f>+D10+D28+D40+D79+D81</f>
        <v>100</v>
      </c>
      <c r="E9" s="40"/>
      <c r="F9" s="27">
        <f>+F10+F28+F40+F79+F81</f>
        <v>100</v>
      </c>
      <c r="G9" s="40"/>
      <c r="H9" s="43"/>
      <c r="I9" s="27">
        <f>+I10+I28+I40+I79+I81</f>
        <v>0</v>
      </c>
      <c r="J9" s="46"/>
      <c r="K9" s="27">
        <f>+K10+K28+K40+K79+K81</f>
        <v>0</v>
      </c>
      <c r="L9" s="40"/>
      <c r="M9" s="40"/>
      <c r="N9" s="43"/>
      <c r="O9" s="27">
        <f>AVERAGE(O10,O28,O40,O79,O81)</f>
        <v>0</v>
      </c>
      <c r="P9" s="43"/>
      <c r="Q9" s="40"/>
      <c r="R9" s="40"/>
      <c r="S9" s="43"/>
      <c r="T9" s="43"/>
      <c r="U9" s="40"/>
      <c r="V9" s="27">
        <f>AVERAGE(V10,V28,V40,V79,V81)</f>
        <v>0</v>
      </c>
      <c r="W9" s="27"/>
    </row>
    <row r="10" spans="1:23" ht="39.950000000000003" customHeight="1" x14ac:dyDescent="0.25">
      <c r="A10" s="23" t="s">
        <v>52</v>
      </c>
      <c r="B10" s="23" t="s">
        <v>53</v>
      </c>
      <c r="C10" s="23" t="s">
        <v>54</v>
      </c>
      <c r="D10" s="36">
        <v>40</v>
      </c>
      <c r="E10" s="41"/>
      <c r="F10" s="28">
        <f>(AVERAGE(F11:F27)*$D$10)</f>
        <v>40</v>
      </c>
      <c r="G10" s="41"/>
      <c r="H10" s="44"/>
      <c r="I10" s="28">
        <f>(AVERAGE(I11:I27)*$D$10)</f>
        <v>0</v>
      </c>
      <c r="J10" s="47"/>
      <c r="K10" s="28">
        <f>(AVERAGE(K11:K27)*$D$10)</f>
        <v>0</v>
      </c>
      <c r="L10" s="41"/>
      <c r="M10" s="41"/>
      <c r="N10" s="44"/>
      <c r="O10" s="28">
        <f>AVERAGE(O11:O27)</f>
        <v>0</v>
      </c>
      <c r="P10" s="44"/>
      <c r="Q10" s="41"/>
      <c r="R10" s="41"/>
      <c r="S10" s="44"/>
      <c r="T10" s="44"/>
      <c r="U10" s="41"/>
      <c r="V10" s="28">
        <f>AVERAGE(V11:V27)</f>
        <v>0</v>
      </c>
      <c r="W10" s="28"/>
    </row>
    <row r="11" spans="1:23" ht="39.950000000000003" customHeight="1" x14ac:dyDescent="0.25">
      <c r="A11" s="49" t="s">
        <v>1926</v>
      </c>
      <c r="B11" s="49" t="s">
        <v>56</v>
      </c>
      <c r="C11" s="49" t="s">
        <v>1927</v>
      </c>
      <c r="D11" s="32">
        <f>IF(B11="I",$F$2,IF(B11="G/2",$F$2/2,IF(B11="G/5",$F$2/5,IF(B11="G/10",$F$2/10,1))))</f>
        <v>1</v>
      </c>
      <c r="E11" s="42"/>
      <c r="F11" s="37">
        <f t="shared" ref="F11:F27" si="0">IF(H11&lt;&gt;0,0,1)</f>
        <v>1</v>
      </c>
      <c r="G11" s="42"/>
      <c r="H11" s="45"/>
      <c r="I11" s="86">
        <f t="shared" ref="I11:I27" si="1">IF(H11&lt;&gt;0,IF(H11&lt;D11,1,0),0)</f>
        <v>0</v>
      </c>
      <c r="J11" s="48"/>
      <c r="K11" s="87">
        <f t="shared" ref="K11:K27"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1985</v>
      </c>
      <c r="B12" s="49" t="s">
        <v>56</v>
      </c>
      <c r="C12" s="49"/>
      <c r="D12" s="32">
        <f t="shared" ref="D12:D13" si="3">IF(B12="I",$F$2,IF(B12="G/2",$F$2/2,IF(B12="G/5",$F$2/5,IF(B12="G/10",$F$2/10,1))))</f>
        <v>1</v>
      </c>
      <c r="E12" s="42"/>
      <c r="F12" s="37">
        <f t="shared" ref="F12:F17" si="4">IF(H12&lt;&gt;0,0,1)</f>
        <v>1</v>
      </c>
      <c r="G12" s="42"/>
      <c r="H12" s="45"/>
      <c r="I12" s="86">
        <f t="shared" ref="I12:I17" si="5">IF(H12&lt;&gt;0,IF(H12&lt;D12,1,0),0)</f>
        <v>0</v>
      </c>
      <c r="J12" s="48"/>
      <c r="K12" s="87">
        <f t="shared" si="2"/>
        <v>0</v>
      </c>
      <c r="L12" s="42"/>
      <c r="M12" s="42"/>
      <c r="N12" s="45"/>
      <c r="O12" s="88">
        <f t="shared" ref="O12:O13" si="6">IF(N12&lt;&gt;0,IF(N12+H12&gt;3*D12,0,IF(N12+H12&gt;D12*2.5,25,IF(N12+H12&gt;D12*2,50,IF(N12+H12&gt;D12*1.5,75,100)))),0)</f>
        <v>0</v>
      </c>
      <c r="P12" s="45"/>
      <c r="Q12" s="42"/>
      <c r="R12" s="42"/>
      <c r="S12" s="45"/>
      <c r="T12" s="45"/>
      <c r="U12" s="42"/>
      <c r="V12" s="88">
        <v>0</v>
      </c>
      <c r="W12" s="88"/>
    </row>
    <row r="13" spans="1:23" ht="39.950000000000003" customHeight="1" x14ac:dyDescent="0.25">
      <c r="A13" s="49" t="s">
        <v>1133</v>
      </c>
      <c r="B13" s="49" t="s">
        <v>91</v>
      </c>
      <c r="C13" s="49"/>
      <c r="D13" s="32">
        <f t="shared" si="3"/>
        <v>0</v>
      </c>
      <c r="E13" s="42"/>
      <c r="F13" s="37">
        <f t="shared" si="4"/>
        <v>1</v>
      </c>
      <c r="G13" s="42"/>
      <c r="H13" s="45"/>
      <c r="I13" s="86">
        <f t="shared" si="5"/>
        <v>0</v>
      </c>
      <c r="J13" s="48"/>
      <c r="K13" s="87">
        <f t="shared" si="2"/>
        <v>0</v>
      </c>
      <c r="L13" s="42"/>
      <c r="M13" s="42"/>
      <c r="N13" s="45"/>
      <c r="O13" s="88">
        <f t="shared" si="6"/>
        <v>0</v>
      </c>
      <c r="P13" s="45"/>
      <c r="Q13" s="42"/>
      <c r="R13" s="42"/>
      <c r="S13" s="45"/>
      <c r="T13" s="45"/>
      <c r="U13" s="42"/>
      <c r="V13" s="88">
        <v>0</v>
      </c>
      <c r="W13" s="88"/>
    </row>
    <row r="14" spans="1:23" ht="39.950000000000003" customHeight="1" x14ac:dyDescent="0.25">
      <c r="A14" s="49" t="s">
        <v>1986</v>
      </c>
      <c r="B14" s="49" t="s">
        <v>80</v>
      </c>
      <c r="C14" s="49"/>
      <c r="D14" s="32">
        <f>IF(B14="I",$F$2,IF(B14="G/2",$F$2/2,IF(B14="G/5",$F$2/5,IF(B14="G/10",$F$2/10,1))))</f>
        <v>0</v>
      </c>
      <c r="E14" s="42"/>
      <c r="F14" s="37">
        <f t="shared" si="4"/>
        <v>1</v>
      </c>
      <c r="G14" s="42"/>
      <c r="H14" s="45"/>
      <c r="I14" s="86">
        <f t="shared" si="5"/>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1987</v>
      </c>
      <c r="B15" s="49" t="s">
        <v>56</v>
      </c>
      <c r="C15" s="49" t="s">
        <v>1988</v>
      </c>
      <c r="D15" s="32">
        <f t="shared" ref="D15:D16" si="7">IF(B15="I",$F$2,IF(B15="G/2",$F$2/2,IF(B15="G/5",$F$2/5,IF(B15="G/10",$F$2/10,1))))</f>
        <v>1</v>
      </c>
      <c r="E15" s="42"/>
      <c r="F15" s="37">
        <f t="shared" si="4"/>
        <v>1</v>
      </c>
      <c r="G15" s="42"/>
      <c r="H15" s="45"/>
      <c r="I15" s="86">
        <f t="shared" si="5"/>
        <v>0</v>
      </c>
      <c r="J15" s="48"/>
      <c r="K15" s="87">
        <f t="shared" si="2"/>
        <v>0</v>
      </c>
      <c r="L15" s="42"/>
      <c r="M15" s="42"/>
      <c r="N15" s="45"/>
      <c r="O15" s="88">
        <f t="shared" ref="O15:O16" si="8">IF(N15&lt;&gt;0,IF(N15+H15&gt;3*D15,0,IF(N15+H15&gt;D15*2.5,25,IF(N15+H15&gt;D15*2,50,IF(N15+H15&gt;D15*1.5,75,100)))),0)</f>
        <v>0</v>
      </c>
      <c r="P15" s="45"/>
      <c r="Q15" s="42"/>
      <c r="R15" s="42"/>
      <c r="S15" s="45"/>
      <c r="T15" s="45"/>
      <c r="U15" s="42"/>
      <c r="V15" s="88">
        <v>0</v>
      </c>
      <c r="W15" s="88"/>
    </row>
    <row r="16" spans="1:23" ht="39.950000000000003" customHeight="1" x14ac:dyDescent="0.25">
      <c r="A16" s="49" t="s">
        <v>1989</v>
      </c>
      <c r="B16" s="49" t="s">
        <v>80</v>
      </c>
      <c r="C16" s="49" t="s">
        <v>1990</v>
      </c>
      <c r="D16" s="32">
        <f t="shared" si="7"/>
        <v>0</v>
      </c>
      <c r="E16" s="42"/>
      <c r="F16" s="37">
        <f t="shared" si="4"/>
        <v>1</v>
      </c>
      <c r="G16" s="42"/>
      <c r="H16" s="45"/>
      <c r="I16" s="86">
        <f t="shared" si="5"/>
        <v>0</v>
      </c>
      <c r="J16" s="48"/>
      <c r="K16" s="87">
        <f t="shared" si="2"/>
        <v>0</v>
      </c>
      <c r="L16" s="42"/>
      <c r="M16" s="42"/>
      <c r="N16" s="45"/>
      <c r="O16" s="88">
        <f t="shared" si="8"/>
        <v>0</v>
      </c>
      <c r="P16" s="45"/>
      <c r="Q16" s="42"/>
      <c r="R16" s="42"/>
      <c r="S16" s="45"/>
      <c r="T16" s="45"/>
      <c r="U16" s="42"/>
      <c r="V16" s="88">
        <v>0</v>
      </c>
      <c r="W16" s="88"/>
    </row>
    <row r="17" spans="1:23" ht="39.950000000000003" customHeight="1" x14ac:dyDescent="0.25">
      <c r="A17" s="49" t="s">
        <v>1488</v>
      </c>
      <c r="B17" s="49" t="s">
        <v>128</v>
      </c>
      <c r="C17" s="49" t="s">
        <v>1991</v>
      </c>
      <c r="D17" s="32">
        <f>IF(B17="I",$F$2,IF(B17="G/2",$F$2/2,IF(B17="G/5",$F$2/5,IF(B17="G/10",$F$2/10,1))))</f>
        <v>0</v>
      </c>
      <c r="E17" s="42"/>
      <c r="F17" s="37">
        <f t="shared" si="4"/>
        <v>1</v>
      </c>
      <c r="G17" s="42"/>
      <c r="H17" s="45"/>
      <c r="I17" s="86">
        <f t="shared" si="5"/>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1985</v>
      </c>
      <c r="B18" s="49" t="s">
        <v>56</v>
      </c>
      <c r="C18" s="49"/>
      <c r="D18" s="32">
        <f t="shared" ref="D18:D83" si="9">IF(B18="I",$F$2,IF(B18="G/2",$F$2/2,IF(B18="G/5",$F$2/5,IF(B18="G/10",$F$2/10,1))))</f>
        <v>1</v>
      </c>
      <c r="E18" s="42"/>
      <c r="F18" s="37">
        <f t="shared" si="0"/>
        <v>1</v>
      </c>
      <c r="G18" s="42"/>
      <c r="H18" s="45"/>
      <c r="I18" s="86">
        <f t="shared" si="1"/>
        <v>0</v>
      </c>
      <c r="J18" s="48"/>
      <c r="K18" s="87">
        <f t="shared" si="2"/>
        <v>0</v>
      </c>
      <c r="L18" s="42"/>
      <c r="M18" s="42"/>
      <c r="N18" s="45"/>
      <c r="O18" s="88">
        <f t="shared" ref="O18:O27" si="10">IF(N18&lt;&gt;0,IF(N18+H18&gt;3*D18,0,IF(N18+H18&gt;D18*2.5,25,IF(N18+H18&gt;D18*2,50,IF(N18+H18&gt;D18*1.5,75,100)))),0)</f>
        <v>0</v>
      </c>
      <c r="P18" s="45"/>
      <c r="Q18" s="42"/>
      <c r="R18" s="42"/>
      <c r="S18" s="45"/>
      <c r="T18" s="45"/>
      <c r="U18" s="42"/>
      <c r="V18" s="88">
        <v>0</v>
      </c>
      <c r="W18" s="88"/>
    </row>
    <row r="19" spans="1:23" ht="39.950000000000003" customHeight="1" x14ac:dyDescent="0.25">
      <c r="A19" s="49" t="s">
        <v>1133</v>
      </c>
      <c r="B19" s="49" t="s">
        <v>91</v>
      </c>
      <c r="C19" s="49"/>
      <c r="D19" s="32">
        <f t="shared" si="9"/>
        <v>0</v>
      </c>
      <c r="E19" s="42"/>
      <c r="F19" s="37">
        <f t="shared" si="0"/>
        <v>1</v>
      </c>
      <c r="G19" s="42"/>
      <c r="H19" s="45"/>
      <c r="I19" s="86">
        <f t="shared" si="1"/>
        <v>0</v>
      </c>
      <c r="J19" s="48"/>
      <c r="K19" s="87">
        <f t="shared" si="2"/>
        <v>0</v>
      </c>
      <c r="L19" s="42"/>
      <c r="M19" s="42"/>
      <c r="N19" s="45"/>
      <c r="O19" s="88">
        <f t="shared" si="10"/>
        <v>0</v>
      </c>
      <c r="P19" s="45"/>
      <c r="Q19" s="42"/>
      <c r="R19" s="42"/>
      <c r="S19" s="45"/>
      <c r="T19" s="45"/>
      <c r="U19" s="42"/>
      <c r="V19" s="88">
        <v>0</v>
      </c>
      <c r="W19" s="88"/>
    </row>
    <row r="20" spans="1:23" ht="39.950000000000003" customHeight="1" x14ac:dyDescent="0.25">
      <c r="A20" s="49" t="s">
        <v>1986</v>
      </c>
      <c r="B20" s="49" t="s">
        <v>80</v>
      </c>
      <c r="C20" s="49"/>
      <c r="D20" s="32">
        <f>IF(B20="I",$F$2,IF(B20="G/2",$F$2/2,IF(B20="G/5",$F$2/5,IF(B20="G/10",$F$2/10,1))))</f>
        <v>0</v>
      </c>
      <c r="E20" s="42"/>
      <c r="F20" s="37">
        <f t="shared" si="0"/>
        <v>1</v>
      </c>
      <c r="G20" s="42"/>
      <c r="H20" s="45"/>
      <c r="I20" s="86">
        <f t="shared" si="1"/>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1987</v>
      </c>
      <c r="B21" s="49" t="s">
        <v>56</v>
      </c>
      <c r="C21" s="49" t="s">
        <v>1988</v>
      </c>
      <c r="D21" s="32">
        <f t="shared" ref="D21:D22" si="11">IF(B21="I",$F$2,IF(B21="G/2",$F$2/2,IF(B21="G/5",$F$2/5,IF(B21="G/10",$F$2/10,1))))</f>
        <v>1</v>
      </c>
      <c r="E21" s="42"/>
      <c r="F21" s="37">
        <f t="shared" ref="F21:F23" si="12">IF(H21&lt;&gt;0,0,1)</f>
        <v>1</v>
      </c>
      <c r="G21" s="42"/>
      <c r="H21" s="45"/>
      <c r="I21" s="86">
        <f t="shared" ref="I21:I23" si="13">IF(H21&lt;&gt;0,IF(H21&lt;D21,1,0),0)</f>
        <v>0</v>
      </c>
      <c r="J21" s="48"/>
      <c r="K21" s="87">
        <f t="shared" si="2"/>
        <v>0</v>
      </c>
      <c r="L21" s="42"/>
      <c r="M21" s="42"/>
      <c r="N21" s="45"/>
      <c r="O21" s="88">
        <f t="shared" ref="O21:O22" si="14">IF(N21&lt;&gt;0,IF(N21+H21&gt;3*D21,0,IF(N21+H21&gt;D21*2.5,25,IF(N21+H21&gt;D21*2,50,IF(N21+H21&gt;D21*1.5,75,100)))),0)</f>
        <v>0</v>
      </c>
      <c r="P21" s="45"/>
      <c r="Q21" s="42"/>
      <c r="R21" s="42"/>
      <c r="S21" s="45"/>
      <c r="T21" s="45"/>
      <c r="U21" s="42"/>
      <c r="V21" s="88">
        <v>0</v>
      </c>
      <c r="W21" s="88"/>
    </row>
    <row r="22" spans="1:23" ht="39.950000000000003" customHeight="1" x14ac:dyDescent="0.25">
      <c r="A22" s="49" t="s">
        <v>1989</v>
      </c>
      <c r="B22" s="49" t="s">
        <v>80</v>
      </c>
      <c r="C22" s="49" t="s">
        <v>1990</v>
      </c>
      <c r="D22" s="32">
        <f t="shared" si="11"/>
        <v>0</v>
      </c>
      <c r="E22" s="42"/>
      <c r="F22" s="37">
        <f t="shared" si="12"/>
        <v>1</v>
      </c>
      <c r="G22" s="42"/>
      <c r="H22" s="45"/>
      <c r="I22" s="86">
        <f t="shared" si="13"/>
        <v>0</v>
      </c>
      <c r="J22" s="48"/>
      <c r="K22" s="87">
        <f t="shared" si="2"/>
        <v>0</v>
      </c>
      <c r="L22" s="42"/>
      <c r="M22" s="42"/>
      <c r="N22" s="45"/>
      <c r="O22" s="88">
        <f t="shared" si="14"/>
        <v>0</v>
      </c>
      <c r="P22" s="45"/>
      <c r="Q22" s="42"/>
      <c r="R22" s="42"/>
      <c r="S22" s="45"/>
      <c r="T22" s="45"/>
      <c r="U22" s="42"/>
      <c r="V22" s="88">
        <v>0</v>
      </c>
      <c r="W22" s="88"/>
    </row>
    <row r="23" spans="1:23" ht="39.950000000000003" customHeight="1" x14ac:dyDescent="0.25">
      <c r="A23" s="49" t="s">
        <v>1488</v>
      </c>
      <c r="B23" s="49" t="s">
        <v>128</v>
      </c>
      <c r="C23" s="49" t="s">
        <v>1991</v>
      </c>
      <c r="D23" s="32">
        <f>IF(B23="I",$F$2,IF(B23="G/2",$F$2/2,IF(B23="G/5",$F$2/5,IF(B23="G/10",$F$2/10,1))))</f>
        <v>0</v>
      </c>
      <c r="E23" s="42"/>
      <c r="F23" s="37">
        <f t="shared" si="12"/>
        <v>1</v>
      </c>
      <c r="G23" s="42"/>
      <c r="H23" s="45"/>
      <c r="I23" s="86">
        <f t="shared" si="13"/>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1987</v>
      </c>
      <c r="B24" s="49" t="s">
        <v>56</v>
      </c>
      <c r="C24" s="49" t="s">
        <v>1988</v>
      </c>
      <c r="D24" s="32">
        <f t="shared" ref="D24:D25" si="15">IF(B24="I",$F$2,IF(B24="G/2",$F$2/2,IF(B24="G/5",$F$2/5,IF(B24="G/10",$F$2/10,1))))</f>
        <v>1</v>
      </c>
      <c r="E24" s="42"/>
      <c r="F24" s="37">
        <f t="shared" si="0"/>
        <v>1</v>
      </c>
      <c r="G24" s="42"/>
      <c r="H24" s="45"/>
      <c r="I24" s="86">
        <f t="shared" si="1"/>
        <v>0</v>
      </c>
      <c r="J24" s="48"/>
      <c r="K24" s="87">
        <f t="shared" si="2"/>
        <v>0</v>
      </c>
      <c r="L24" s="42"/>
      <c r="M24" s="42"/>
      <c r="N24" s="45"/>
      <c r="O24" s="88">
        <f t="shared" ref="O24:O25" si="16">IF(N24&lt;&gt;0,IF(N24+H24&gt;3*D24,0,IF(N24+H24&gt;D24*2.5,25,IF(N24+H24&gt;D24*2,50,IF(N24+H24&gt;D24*1.5,75,100)))),0)</f>
        <v>0</v>
      </c>
      <c r="P24" s="45"/>
      <c r="Q24" s="42"/>
      <c r="R24" s="42"/>
      <c r="S24" s="45"/>
      <c r="T24" s="45"/>
      <c r="U24" s="42"/>
      <c r="V24" s="88">
        <v>0</v>
      </c>
      <c r="W24" s="88"/>
    </row>
    <row r="25" spans="1:23" ht="39.950000000000003" customHeight="1" x14ac:dyDescent="0.25">
      <c r="A25" s="49" t="s">
        <v>1989</v>
      </c>
      <c r="B25" s="49" t="s">
        <v>80</v>
      </c>
      <c r="C25" s="49" t="s">
        <v>1990</v>
      </c>
      <c r="D25" s="32">
        <f t="shared" si="15"/>
        <v>0</v>
      </c>
      <c r="E25" s="42"/>
      <c r="F25" s="37">
        <f t="shared" si="0"/>
        <v>1</v>
      </c>
      <c r="G25" s="42"/>
      <c r="H25" s="45"/>
      <c r="I25" s="86">
        <f t="shared" si="1"/>
        <v>0</v>
      </c>
      <c r="J25" s="48"/>
      <c r="K25" s="87">
        <f t="shared" si="2"/>
        <v>0</v>
      </c>
      <c r="L25" s="42"/>
      <c r="M25" s="42"/>
      <c r="N25" s="45"/>
      <c r="O25" s="88">
        <f t="shared" si="16"/>
        <v>0</v>
      </c>
      <c r="P25" s="45"/>
      <c r="Q25" s="42"/>
      <c r="R25" s="42"/>
      <c r="S25" s="45"/>
      <c r="T25" s="45"/>
      <c r="U25" s="42"/>
      <c r="V25" s="88">
        <v>0</v>
      </c>
      <c r="W25" s="88"/>
    </row>
    <row r="26" spans="1:23" ht="39.950000000000003" customHeight="1" x14ac:dyDescent="0.25">
      <c r="A26" s="49" t="s">
        <v>1488</v>
      </c>
      <c r="B26" s="49" t="s">
        <v>128</v>
      </c>
      <c r="C26" s="49" t="s">
        <v>1991</v>
      </c>
      <c r="D26" s="32">
        <f>IF(B26="I",$F$2,IF(B26="G/2",$F$2/2,IF(B26="G/5",$F$2/5,IF(B26="G/10",$F$2/10,1))))</f>
        <v>0</v>
      </c>
      <c r="E26" s="42"/>
      <c r="F26" s="37">
        <f t="shared" si="0"/>
        <v>1</v>
      </c>
      <c r="G26" s="42"/>
      <c r="H26" s="45"/>
      <c r="I26" s="86">
        <f t="shared" si="1"/>
        <v>0</v>
      </c>
      <c r="J26" s="48"/>
      <c r="K26" s="87">
        <f t="shared" si="2"/>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1992</v>
      </c>
      <c r="B27" s="49" t="s">
        <v>56</v>
      </c>
      <c r="C27" s="49"/>
      <c r="D27" s="32">
        <f t="shared" si="9"/>
        <v>1</v>
      </c>
      <c r="E27" s="42"/>
      <c r="F27" s="37">
        <f t="shared" si="0"/>
        <v>1</v>
      </c>
      <c r="G27" s="42"/>
      <c r="H27" s="45"/>
      <c r="I27" s="86">
        <f t="shared" si="1"/>
        <v>0</v>
      </c>
      <c r="J27" s="48"/>
      <c r="K27" s="87">
        <f t="shared" si="2"/>
        <v>0</v>
      </c>
      <c r="L27" s="42"/>
      <c r="M27" s="42"/>
      <c r="N27" s="45"/>
      <c r="O27" s="88">
        <f t="shared" si="10"/>
        <v>0</v>
      </c>
      <c r="P27" s="45"/>
      <c r="Q27" s="42"/>
      <c r="R27" s="42"/>
      <c r="S27" s="45"/>
      <c r="T27" s="45"/>
      <c r="U27" s="42"/>
      <c r="V27" s="88">
        <v>0</v>
      </c>
      <c r="W27" s="88"/>
    </row>
    <row r="28" spans="1:23" ht="39.950000000000003" customHeight="1" x14ac:dyDescent="0.25">
      <c r="A28" s="23" t="s">
        <v>72</v>
      </c>
      <c r="B28" s="23" t="s">
        <v>53</v>
      </c>
      <c r="C28" s="23" t="s">
        <v>54</v>
      </c>
      <c r="D28" s="36">
        <v>15</v>
      </c>
      <c r="E28" s="41"/>
      <c r="F28" s="28">
        <f>(AVERAGE(F29:F39)*$D$28)</f>
        <v>15</v>
      </c>
      <c r="G28" s="41"/>
      <c r="H28" s="44"/>
      <c r="I28" s="28">
        <f>(AVERAGE(I29:I39)*$D$28)</f>
        <v>0</v>
      </c>
      <c r="J28" s="47"/>
      <c r="K28" s="28">
        <f>(AVERAGE(K29:K39)*$D$28)</f>
        <v>0</v>
      </c>
      <c r="L28" s="41"/>
      <c r="M28" s="41"/>
      <c r="N28" s="44"/>
      <c r="O28" s="28">
        <f>AVERAGE(O29:O39)</f>
        <v>0</v>
      </c>
      <c r="P28" s="44"/>
      <c r="Q28" s="41"/>
      <c r="R28" s="41"/>
      <c r="S28" s="44"/>
      <c r="T28" s="44"/>
      <c r="U28" s="41"/>
      <c r="V28" s="28">
        <f>AVERAGE(V29:V39)</f>
        <v>0</v>
      </c>
      <c r="W28" s="28"/>
    </row>
    <row r="29" spans="1:23" ht="39.950000000000003" customHeight="1" x14ac:dyDescent="0.25">
      <c r="A29" s="49" t="s">
        <v>320</v>
      </c>
      <c r="B29" s="49" t="s">
        <v>80</v>
      </c>
      <c r="C29" s="49" t="s">
        <v>1993</v>
      </c>
      <c r="D29" s="32">
        <f t="shared" si="9"/>
        <v>0</v>
      </c>
      <c r="E29" s="42"/>
      <c r="F29" s="37">
        <f t="shared" ref="F29:F39" si="17">IF(H29&lt;&gt;0,0,1)</f>
        <v>1</v>
      </c>
      <c r="G29" s="42"/>
      <c r="H29" s="45"/>
      <c r="I29" s="86">
        <f t="shared" ref="I29:I39" si="18">IF(H29&lt;&gt;0,IF(H29&lt;D29,1,0),0)</f>
        <v>0</v>
      </c>
      <c r="J29" s="48"/>
      <c r="K29" s="87">
        <f t="shared" ref="K29:K39" si="19">IF(J29&lt;&gt;0,IF(J29&lt;2017,1,0),0)</f>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1994</v>
      </c>
      <c r="B30" s="49" t="s">
        <v>80</v>
      </c>
      <c r="C30" s="49" t="s">
        <v>1995</v>
      </c>
      <c r="D30" s="32">
        <f t="shared" si="9"/>
        <v>0</v>
      </c>
      <c r="E30" s="42"/>
      <c r="F30" s="37">
        <f t="shared" si="17"/>
        <v>1</v>
      </c>
      <c r="G30" s="42"/>
      <c r="H30" s="45"/>
      <c r="I30" s="86">
        <f t="shared" si="18"/>
        <v>0</v>
      </c>
      <c r="J30" s="48"/>
      <c r="K30" s="87">
        <f t="shared" si="19"/>
        <v>0</v>
      </c>
      <c r="L30" s="42"/>
      <c r="M30" s="42"/>
      <c r="N30" s="45"/>
      <c r="O30" s="88">
        <f t="shared" ref="O30:O31" si="20">IF(N30&lt;&gt;0,IF(N30+H30&gt;3*D30,0,IF(N30+H30&gt;D30*2.5,25,IF(N30+H30&gt;D30*2,50,IF(N30+H30&gt;D30*1.5,75,100)))),0)</f>
        <v>0</v>
      </c>
      <c r="P30" s="45"/>
      <c r="Q30" s="42"/>
      <c r="R30" s="42"/>
      <c r="S30" s="45"/>
      <c r="T30" s="45"/>
      <c r="U30" s="42"/>
      <c r="V30" s="88">
        <v>0</v>
      </c>
      <c r="W30" s="88"/>
    </row>
    <row r="31" spans="1:23" ht="39.950000000000003" customHeight="1" x14ac:dyDescent="0.25">
      <c r="A31" s="49" t="s">
        <v>1996</v>
      </c>
      <c r="B31" s="49" t="s">
        <v>58</v>
      </c>
      <c r="C31" s="49" t="s">
        <v>1938</v>
      </c>
      <c r="D31" s="32">
        <f t="shared" si="9"/>
        <v>0</v>
      </c>
      <c r="E31" s="42"/>
      <c r="F31" s="37">
        <f t="shared" si="17"/>
        <v>1</v>
      </c>
      <c r="G31" s="42"/>
      <c r="H31" s="45"/>
      <c r="I31" s="86">
        <f t="shared" si="18"/>
        <v>0</v>
      </c>
      <c r="J31" s="48"/>
      <c r="K31" s="87">
        <f t="shared" si="19"/>
        <v>0</v>
      </c>
      <c r="L31" s="42"/>
      <c r="M31" s="42"/>
      <c r="N31" s="45"/>
      <c r="O31" s="88">
        <f t="shared" si="20"/>
        <v>0</v>
      </c>
      <c r="P31" s="45"/>
      <c r="Q31" s="42"/>
      <c r="R31" s="42"/>
      <c r="S31" s="45"/>
      <c r="T31" s="45"/>
      <c r="U31" s="42"/>
      <c r="V31" s="88">
        <v>0</v>
      </c>
      <c r="W31" s="88"/>
    </row>
    <row r="32" spans="1:23" ht="39.950000000000003" customHeight="1" x14ac:dyDescent="0.25">
      <c r="A32" s="49" t="s">
        <v>724</v>
      </c>
      <c r="B32" s="49" t="s">
        <v>58</v>
      </c>
      <c r="C32" s="49"/>
      <c r="D32" s="32">
        <f t="shared" si="9"/>
        <v>0</v>
      </c>
      <c r="E32" s="42"/>
      <c r="F32" s="37">
        <f t="shared" si="17"/>
        <v>1</v>
      </c>
      <c r="G32" s="42"/>
      <c r="H32" s="45"/>
      <c r="I32" s="86">
        <f t="shared" si="18"/>
        <v>0</v>
      </c>
      <c r="J32" s="48"/>
      <c r="K32" s="87">
        <f t="shared" si="19"/>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643</v>
      </c>
      <c r="B33" s="49" t="s">
        <v>58</v>
      </c>
      <c r="C33" s="49" t="s">
        <v>1997</v>
      </c>
      <c r="D33" s="32">
        <f t="shared" si="9"/>
        <v>0</v>
      </c>
      <c r="E33" s="42"/>
      <c r="F33" s="37">
        <f t="shared" si="17"/>
        <v>1</v>
      </c>
      <c r="G33" s="42"/>
      <c r="H33" s="45"/>
      <c r="I33" s="86">
        <f t="shared" si="18"/>
        <v>0</v>
      </c>
      <c r="J33" s="48"/>
      <c r="K33" s="87">
        <f t="shared" si="19"/>
        <v>0</v>
      </c>
      <c r="L33" s="42"/>
      <c r="M33" s="42"/>
      <c r="N33" s="45"/>
      <c r="O33" s="88">
        <f t="shared" ref="O33:O39" si="21">IF(N33&lt;&gt;0,IF(N33+H33&gt;3*D33,0,IF(N33+H33&gt;D33*2.5,25,IF(N33+H33&gt;D33*2,50,IF(N33+H33&gt;D33*1.5,75,100)))),0)</f>
        <v>0</v>
      </c>
      <c r="P33" s="45"/>
      <c r="Q33" s="42"/>
      <c r="R33" s="42"/>
      <c r="S33" s="45"/>
      <c r="T33" s="45"/>
      <c r="U33" s="42"/>
      <c r="V33" s="88">
        <v>0</v>
      </c>
      <c r="W33" s="88"/>
    </row>
    <row r="34" spans="1:23" ht="39.950000000000003" customHeight="1" x14ac:dyDescent="0.25">
      <c r="A34" s="49" t="s">
        <v>1998</v>
      </c>
      <c r="B34" s="49" t="s">
        <v>80</v>
      </c>
      <c r="C34" s="49"/>
      <c r="D34" s="32">
        <f t="shared" si="9"/>
        <v>0</v>
      </c>
      <c r="E34" s="42"/>
      <c r="F34" s="37">
        <f t="shared" si="17"/>
        <v>1</v>
      </c>
      <c r="G34" s="42"/>
      <c r="H34" s="45"/>
      <c r="I34" s="86">
        <f t="shared" si="18"/>
        <v>0</v>
      </c>
      <c r="J34" s="48"/>
      <c r="K34" s="87">
        <f t="shared" si="19"/>
        <v>0</v>
      </c>
      <c r="L34" s="42"/>
      <c r="M34" s="42"/>
      <c r="N34" s="45"/>
      <c r="O34" s="88">
        <f t="shared" si="21"/>
        <v>0</v>
      </c>
      <c r="P34" s="45"/>
      <c r="Q34" s="42"/>
      <c r="R34" s="42"/>
      <c r="S34" s="45"/>
      <c r="T34" s="45"/>
      <c r="U34" s="42"/>
      <c r="V34" s="88">
        <v>0</v>
      </c>
      <c r="W34" s="88"/>
    </row>
    <row r="35" spans="1:23" ht="39.950000000000003" customHeight="1" x14ac:dyDescent="0.25">
      <c r="A35" s="49" t="s">
        <v>1999</v>
      </c>
      <c r="B35" s="49" t="s">
        <v>80</v>
      </c>
      <c r="C35" s="49"/>
      <c r="D35" s="32">
        <f t="shared" si="9"/>
        <v>0</v>
      </c>
      <c r="E35" s="42"/>
      <c r="F35" s="37">
        <f t="shared" si="17"/>
        <v>1</v>
      </c>
      <c r="G35" s="42"/>
      <c r="H35" s="45"/>
      <c r="I35" s="86">
        <f t="shared" si="18"/>
        <v>0</v>
      </c>
      <c r="J35" s="48"/>
      <c r="K35" s="87">
        <f t="shared" si="19"/>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2000</v>
      </c>
      <c r="B36" s="49" t="s">
        <v>80</v>
      </c>
      <c r="C36" s="49"/>
      <c r="D36" s="32">
        <f t="shared" si="9"/>
        <v>0</v>
      </c>
      <c r="E36" s="42"/>
      <c r="F36" s="37">
        <f t="shared" si="17"/>
        <v>1</v>
      </c>
      <c r="G36" s="42"/>
      <c r="H36" s="45"/>
      <c r="I36" s="86">
        <f t="shared" si="18"/>
        <v>0</v>
      </c>
      <c r="J36" s="48"/>
      <c r="K36" s="87">
        <f t="shared" si="19"/>
        <v>0</v>
      </c>
      <c r="L36" s="42"/>
      <c r="M36" s="42"/>
      <c r="N36" s="45"/>
      <c r="O36" s="88">
        <f t="shared" ref="O36:O37" si="22">IF(N36&lt;&gt;0,IF(N36+H36&gt;3*D36,0,IF(N36+H36&gt;D36*2.5,25,IF(N36+H36&gt;D36*2,50,IF(N36+H36&gt;D36*1.5,75,100)))),0)</f>
        <v>0</v>
      </c>
      <c r="P36" s="45"/>
      <c r="Q36" s="42"/>
      <c r="R36" s="42"/>
      <c r="S36" s="45"/>
      <c r="T36" s="45"/>
      <c r="U36" s="42"/>
      <c r="V36" s="88">
        <v>0</v>
      </c>
      <c r="W36" s="88"/>
    </row>
    <row r="37" spans="1:23" ht="39.950000000000003" customHeight="1" x14ac:dyDescent="0.25">
      <c r="A37" s="49" t="s">
        <v>2001</v>
      </c>
      <c r="B37" s="49" t="s">
        <v>80</v>
      </c>
      <c r="C37" s="49"/>
      <c r="D37" s="32">
        <f t="shared" si="9"/>
        <v>0</v>
      </c>
      <c r="E37" s="42"/>
      <c r="F37" s="37">
        <f t="shared" si="17"/>
        <v>1</v>
      </c>
      <c r="G37" s="42"/>
      <c r="H37" s="45"/>
      <c r="I37" s="86">
        <f t="shared" si="18"/>
        <v>0</v>
      </c>
      <c r="J37" s="48"/>
      <c r="K37" s="87">
        <f t="shared" si="19"/>
        <v>0</v>
      </c>
      <c r="L37" s="42"/>
      <c r="M37" s="42"/>
      <c r="N37" s="45"/>
      <c r="O37" s="88">
        <f t="shared" si="22"/>
        <v>0</v>
      </c>
      <c r="P37" s="45"/>
      <c r="Q37" s="42"/>
      <c r="R37" s="42"/>
      <c r="S37" s="45"/>
      <c r="T37" s="45"/>
      <c r="U37" s="42"/>
      <c r="V37" s="88">
        <v>0</v>
      </c>
      <c r="W37" s="88"/>
    </row>
    <row r="38" spans="1:23" ht="39.950000000000003" customHeight="1" x14ac:dyDescent="0.25">
      <c r="A38" s="49" t="s">
        <v>131</v>
      </c>
      <c r="B38" s="49" t="s">
        <v>80</v>
      </c>
      <c r="C38" s="49" t="s">
        <v>2002</v>
      </c>
      <c r="D38" s="32">
        <f t="shared" si="9"/>
        <v>0</v>
      </c>
      <c r="E38" s="42"/>
      <c r="F38" s="37">
        <f t="shared" si="17"/>
        <v>1</v>
      </c>
      <c r="G38" s="42"/>
      <c r="H38" s="45"/>
      <c r="I38" s="86">
        <f t="shared" si="18"/>
        <v>0</v>
      </c>
      <c r="J38" s="48"/>
      <c r="K38" s="87">
        <f t="shared" si="19"/>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2004</v>
      </c>
      <c r="B39" s="49" t="s">
        <v>80</v>
      </c>
      <c r="C39" s="49"/>
      <c r="D39" s="32">
        <f t="shared" si="9"/>
        <v>0</v>
      </c>
      <c r="E39" s="42"/>
      <c r="F39" s="37">
        <f t="shared" si="17"/>
        <v>1</v>
      </c>
      <c r="G39" s="42"/>
      <c r="H39" s="45"/>
      <c r="I39" s="86">
        <f t="shared" si="18"/>
        <v>0</v>
      </c>
      <c r="J39" s="48"/>
      <c r="K39" s="87">
        <f t="shared" si="19"/>
        <v>0</v>
      </c>
      <c r="L39" s="42"/>
      <c r="M39" s="42"/>
      <c r="N39" s="45"/>
      <c r="O39" s="88">
        <f t="shared" si="21"/>
        <v>0</v>
      </c>
      <c r="P39" s="45"/>
      <c r="Q39" s="42"/>
      <c r="R39" s="42"/>
      <c r="S39" s="45"/>
      <c r="T39" s="45"/>
      <c r="U39" s="42"/>
      <c r="V39" s="88">
        <v>0</v>
      </c>
      <c r="W39" s="88"/>
    </row>
    <row r="40" spans="1:23" ht="39.950000000000003" customHeight="1" x14ac:dyDescent="0.25">
      <c r="A40" s="23" t="s">
        <v>60</v>
      </c>
      <c r="B40" s="23" t="s">
        <v>53</v>
      </c>
      <c r="C40" s="23" t="s">
        <v>54</v>
      </c>
      <c r="D40" s="36">
        <v>10</v>
      </c>
      <c r="E40" s="41"/>
      <c r="F40" s="28">
        <f>(AVERAGE(F41:F78)*$D$40)</f>
        <v>10</v>
      </c>
      <c r="G40" s="41"/>
      <c r="H40" s="44"/>
      <c r="I40" s="28">
        <f>(AVERAGE(I41:I78)*$D$40)</f>
        <v>0</v>
      </c>
      <c r="J40" s="47"/>
      <c r="K40" s="28">
        <f>(AVERAGE(K41:K78)*$D$40)</f>
        <v>0</v>
      </c>
      <c r="L40" s="41"/>
      <c r="M40" s="41"/>
      <c r="N40" s="44"/>
      <c r="O40" s="28">
        <f>AVERAGE(O41:O78)</f>
        <v>0</v>
      </c>
      <c r="P40" s="44"/>
      <c r="Q40" s="41"/>
      <c r="R40" s="41"/>
      <c r="S40" s="44"/>
      <c r="T40" s="44"/>
      <c r="U40" s="41"/>
      <c r="V40" s="28">
        <f>AVERAGE(V41:V78)</f>
        <v>0</v>
      </c>
      <c r="W40" s="28"/>
    </row>
    <row r="41" spans="1:23" ht="39.950000000000003" customHeight="1" x14ac:dyDescent="0.25">
      <c r="A41" s="49" t="s">
        <v>2005</v>
      </c>
      <c r="B41" s="49" t="s">
        <v>80</v>
      </c>
      <c r="C41" s="49"/>
      <c r="D41" s="32">
        <f t="shared" si="9"/>
        <v>0</v>
      </c>
      <c r="E41" s="42"/>
      <c r="F41" s="37">
        <f t="shared" ref="F41:F78" si="23">IF(H41&lt;&gt;0,0,1)</f>
        <v>1</v>
      </c>
      <c r="G41" s="42"/>
      <c r="H41" s="45"/>
      <c r="I41" s="86">
        <f t="shared" ref="I41:I78" si="24">IF(H41&lt;&gt;0,IF(H41&lt;D41,1,0),0)</f>
        <v>0</v>
      </c>
      <c r="J41" s="48"/>
      <c r="K41" s="87">
        <f t="shared" ref="K41:K78" si="25">IF(J41&lt;&gt;0,IF(J41&lt;2017,1,0),0)</f>
        <v>0</v>
      </c>
      <c r="L41" s="42"/>
      <c r="M41" s="42"/>
      <c r="N41" s="45"/>
      <c r="O41" s="88">
        <f t="shared" ref="O41" si="26">IF(N41&lt;&gt;0,IF(N41+H41&gt;3*D41,0,IF(N41+H41&gt;D41*2.5,25,IF(N41+H41&gt;D41*2,50,IF(N41+H41&gt;D41*1.5,75,100)))),0)</f>
        <v>0</v>
      </c>
      <c r="P41" s="45"/>
      <c r="Q41" s="42"/>
      <c r="R41" s="42"/>
      <c r="S41" s="45"/>
      <c r="T41" s="45"/>
      <c r="U41" s="42"/>
      <c r="V41" s="88">
        <v>0</v>
      </c>
      <c r="W41" s="88"/>
    </row>
    <row r="42" spans="1:23" ht="39.950000000000003" customHeight="1" x14ac:dyDescent="0.25">
      <c r="A42" s="49" t="s">
        <v>142</v>
      </c>
      <c r="B42" s="49" t="s">
        <v>58</v>
      </c>
      <c r="C42" s="49"/>
      <c r="D42" s="32">
        <f t="shared" si="9"/>
        <v>0</v>
      </c>
      <c r="E42" s="42"/>
      <c r="F42" s="37">
        <f t="shared" si="23"/>
        <v>1</v>
      </c>
      <c r="G42" s="42"/>
      <c r="H42" s="45"/>
      <c r="I42" s="86">
        <f t="shared" si="24"/>
        <v>0</v>
      </c>
      <c r="J42" s="48"/>
      <c r="K42" s="87">
        <f t="shared" si="25"/>
        <v>0</v>
      </c>
      <c r="L42" s="42"/>
      <c r="M42" s="42"/>
      <c r="N42" s="45"/>
      <c r="O42" s="88">
        <f>IF(N42&lt;&gt;0,IF(N42+H42&gt;3*D42,0,IF(N42+H42&gt;D42*2.5,25,IF(N42+H42&gt;D42*2,50,IF(N42+H42&gt;D42*1.5,75,100)))),0)</f>
        <v>0</v>
      </c>
      <c r="P42" s="45"/>
      <c r="Q42" s="42"/>
      <c r="R42" s="42"/>
      <c r="S42" s="45"/>
      <c r="T42" s="45"/>
      <c r="U42" s="42"/>
      <c r="V42" s="88">
        <v>0</v>
      </c>
      <c r="W42" s="88"/>
    </row>
    <row r="43" spans="1:23" ht="39.950000000000003" customHeight="1" x14ac:dyDescent="0.25">
      <c r="A43" s="49" t="s">
        <v>2006</v>
      </c>
      <c r="B43" s="49" t="s">
        <v>80</v>
      </c>
      <c r="C43" s="49"/>
      <c r="D43" s="32">
        <f t="shared" si="9"/>
        <v>0</v>
      </c>
      <c r="E43" s="42"/>
      <c r="F43" s="37">
        <f t="shared" si="23"/>
        <v>1</v>
      </c>
      <c r="G43" s="42"/>
      <c r="H43" s="45"/>
      <c r="I43" s="86">
        <f t="shared" si="24"/>
        <v>0</v>
      </c>
      <c r="J43" s="48"/>
      <c r="K43" s="87">
        <f t="shared" si="25"/>
        <v>0</v>
      </c>
      <c r="L43" s="42"/>
      <c r="M43" s="42"/>
      <c r="N43" s="45"/>
      <c r="O43" s="88">
        <f t="shared" ref="O43" si="27">IF(N43&lt;&gt;0,IF(N43+H43&gt;3*D43,0,IF(N43+H43&gt;D43*2.5,25,IF(N43+H43&gt;D43*2,50,IF(N43+H43&gt;D43*1.5,75,100)))),0)</f>
        <v>0</v>
      </c>
      <c r="P43" s="45"/>
      <c r="Q43" s="42"/>
      <c r="R43" s="42"/>
      <c r="S43" s="45"/>
      <c r="T43" s="45"/>
      <c r="U43" s="42"/>
      <c r="V43" s="88">
        <v>0</v>
      </c>
      <c r="W43" s="88"/>
    </row>
    <row r="44" spans="1:23" ht="39.950000000000003" customHeight="1" x14ac:dyDescent="0.25">
      <c r="A44" s="49" t="s">
        <v>361</v>
      </c>
      <c r="B44" s="49" t="s">
        <v>58</v>
      </c>
      <c r="C44" s="49" t="s">
        <v>2007</v>
      </c>
      <c r="D44" s="32">
        <f t="shared" si="9"/>
        <v>0</v>
      </c>
      <c r="E44" s="42"/>
      <c r="F44" s="37">
        <f t="shared" si="23"/>
        <v>1</v>
      </c>
      <c r="G44" s="42"/>
      <c r="H44" s="45"/>
      <c r="I44" s="86">
        <f t="shared" si="24"/>
        <v>0</v>
      </c>
      <c r="J44" s="48"/>
      <c r="K44" s="87">
        <f t="shared" si="25"/>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2008</v>
      </c>
      <c r="B45" s="49" t="s">
        <v>80</v>
      </c>
      <c r="C45" s="49"/>
      <c r="D45" s="32">
        <f t="shared" si="9"/>
        <v>0</v>
      </c>
      <c r="E45" s="42"/>
      <c r="F45" s="37">
        <f t="shared" si="23"/>
        <v>1</v>
      </c>
      <c r="G45" s="42"/>
      <c r="H45" s="45"/>
      <c r="I45" s="86">
        <f t="shared" si="24"/>
        <v>0</v>
      </c>
      <c r="J45" s="48"/>
      <c r="K45" s="87">
        <f t="shared" si="25"/>
        <v>0</v>
      </c>
      <c r="L45" s="42"/>
      <c r="M45" s="42"/>
      <c r="N45" s="45"/>
      <c r="O45" s="88">
        <f t="shared" ref="O45:O46" si="28">IF(N45&lt;&gt;0,IF(N45+H45&gt;3*D45,0,IF(N45+H45&gt;D45*2.5,25,IF(N45+H45&gt;D45*2,50,IF(N45+H45&gt;D45*1.5,75,100)))),0)</f>
        <v>0</v>
      </c>
      <c r="P45" s="45"/>
      <c r="Q45" s="42"/>
      <c r="R45" s="42"/>
      <c r="S45" s="45"/>
      <c r="T45" s="45"/>
      <c r="U45" s="42"/>
      <c r="V45" s="88">
        <v>0</v>
      </c>
      <c r="W45" s="88"/>
    </row>
    <row r="46" spans="1:23" ht="39.950000000000003" customHeight="1" x14ac:dyDescent="0.25">
      <c r="A46" s="49" t="s">
        <v>2009</v>
      </c>
      <c r="B46" s="49" t="s">
        <v>58</v>
      </c>
      <c r="C46" s="49"/>
      <c r="D46" s="32">
        <f t="shared" si="9"/>
        <v>0</v>
      </c>
      <c r="E46" s="42"/>
      <c r="F46" s="37">
        <f t="shared" si="23"/>
        <v>1</v>
      </c>
      <c r="G46" s="42"/>
      <c r="H46" s="45"/>
      <c r="I46" s="86">
        <f t="shared" si="24"/>
        <v>0</v>
      </c>
      <c r="J46" s="48"/>
      <c r="K46" s="87">
        <f t="shared" si="25"/>
        <v>0</v>
      </c>
      <c r="L46" s="42"/>
      <c r="M46" s="42"/>
      <c r="N46" s="45"/>
      <c r="O46" s="88">
        <f t="shared" si="28"/>
        <v>0</v>
      </c>
      <c r="P46" s="45"/>
      <c r="Q46" s="42"/>
      <c r="R46" s="42"/>
      <c r="S46" s="45"/>
      <c r="T46" s="45"/>
      <c r="U46" s="42"/>
      <c r="V46" s="88">
        <v>0</v>
      </c>
      <c r="W46" s="88"/>
    </row>
    <row r="47" spans="1:23" ht="39.950000000000003" customHeight="1" x14ac:dyDescent="0.25">
      <c r="A47" s="49" t="s">
        <v>2010</v>
      </c>
      <c r="B47" s="49" t="s">
        <v>58</v>
      </c>
      <c r="C47" s="49"/>
      <c r="D47" s="32">
        <f t="shared" si="9"/>
        <v>0</v>
      </c>
      <c r="E47" s="42"/>
      <c r="F47" s="37">
        <f t="shared" si="23"/>
        <v>1</v>
      </c>
      <c r="G47" s="42"/>
      <c r="H47" s="45"/>
      <c r="I47" s="86">
        <f t="shared" si="24"/>
        <v>0</v>
      </c>
      <c r="J47" s="48"/>
      <c r="K47" s="87">
        <f t="shared" si="25"/>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2011</v>
      </c>
      <c r="B48" s="49" t="s">
        <v>58</v>
      </c>
      <c r="C48" s="49" t="s">
        <v>2012</v>
      </c>
      <c r="D48" s="32">
        <f t="shared" si="9"/>
        <v>0</v>
      </c>
      <c r="E48" s="42"/>
      <c r="F48" s="37">
        <f t="shared" si="23"/>
        <v>1</v>
      </c>
      <c r="G48" s="42"/>
      <c r="H48" s="45"/>
      <c r="I48" s="86">
        <f t="shared" si="24"/>
        <v>0</v>
      </c>
      <c r="J48" s="48"/>
      <c r="K48" s="87">
        <f t="shared" si="25"/>
        <v>0</v>
      </c>
      <c r="L48" s="42"/>
      <c r="M48" s="42"/>
      <c r="N48" s="45"/>
      <c r="O48" s="88">
        <f t="shared" ref="O48:O49" si="29">IF(N48&lt;&gt;0,IF(N48+H48&gt;3*D48,0,IF(N48+H48&gt;D48*2.5,25,IF(N48+H48&gt;D48*2,50,IF(N48+H48&gt;D48*1.5,75,100)))),0)</f>
        <v>0</v>
      </c>
      <c r="P48" s="45"/>
      <c r="Q48" s="42"/>
      <c r="R48" s="42"/>
      <c r="S48" s="45"/>
      <c r="T48" s="45"/>
      <c r="U48" s="42"/>
      <c r="V48" s="88">
        <v>0</v>
      </c>
      <c r="W48" s="88"/>
    </row>
    <row r="49" spans="1:23" ht="39.950000000000003" customHeight="1" x14ac:dyDescent="0.25">
      <c r="A49" s="49" t="s">
        <v>2013</v>
      </c>
      <c r="B49" s="49" t="s">
        <v>80</v>
      </c>
      <c r="C49" s="49"/>
      <c r="D49" s="32">
        <f t="shared" si="9"/>
        <v>0</v>
      </c>
      <c r="E49" s="42"/>
      <c r="F49" s="37">
        <f t="shared" si="23"/>
        <v>1</v>
      </c>
      <c r="G49" s="42"/>
      <c r="H49" s="45"/>
      <c r="I49" s="86">
        <f t="shared" si="24"/>
        <v>0</v>
      </c>
      <c r="J49" s="48"/>
      <c r="K49" s="87">
        <f t="shared" si="25"/>
        <v>0</v>
      </c>
      <c r="L49" s="42"/>
      <c r="M49" s="42"/>
      <c r="N49" s="45"/>
      <c r="O49" s="88">
        <f t="shared" si="29"/>
        <v>0</v>
      </c>
      <c r="P49" s="45"/>
      <c r="Q49" s="42"/>
      <c r="R49" s="42"/>
      <c r="S49" s="45"/>
      <c r="T49" s="45"/>
      <c r="U49" s="42"/>
      <c r="V49" s="88">
        <v>0</v>
      </c>
      <c r="W49" s="88"/>
    </row>
    <row r="50" spans="1:23" ht="39.950000000000003" customHeight="1" x14ac:dyDescent="0.25">
      <c r="A50" s="49" t="s">
        <v>2014</v>
      </c>
      <c r="B50" s="49" t="s">
        <v>58</v>
      </c>
      <c r="C50" s="49"/>
      <c r="D50" s="32">
        <f t="shared" si="9"/>
        <v>0</v>
      </c>
      <c r="E50" s="42"/>
      <c r="F50" s="37">
        <f t="shared" si="23"/>
        <v>1</v>
      </c>
      <c r="G50" s="42"/>
      <c r="H50" s="45"/>
      <c r="I50" s="86">
        <f t="shared" si="24"/>
        <v>0</v>
      </c>
      <c r="J50" s="48"/>
      <c r="K50" s="87">
        <f t="shared" si="25"/>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1468</v>
      </c>
      <c r="B51" s="49" t="s">
        <v>91</v>
      </c>
      <c r="C51" s="49"/>
      <c r="D51" s="32">
        <f t="shared" si="9"/>
        <v>0</v>
      </c>
      <c r="E51" s="42"/>
      <c r="F51" s="37">
        <f t="shared" si="23"/>
        <v>1</v>
      </c>
      <c r="G51" s="42"/>
      <c r="H51" s="45"/>
      <c r="I51" s="86">
        <f t="shared" si="24"/>
        <v>0</v>
      </c>
      <c r="J51" s="48"/>
      <c r="K51" s="87">
        <f t="shared" si="25"/>
        <v>0</v>
      </c>
      <c r="L51" s="42"/>
      <c r="M51" s="42"/>
      <c r="N51" s="45"/>
      <c r="O51" s="88">
        <f t="shared" ref="O51:O52" si="30">IF(N51&lt;&gt;0,IF(N51+H51&gt;3*D51,0,IF(N51+H51&gt;D51*2.5,25,IF(N51+H51&gt;D51*2,50,IF(N51+H51&gt;D51*1.5,75,100)))),0)</f>
        <v>0</v>
      </c>
      <c r="P51" s="45"/>
      <c r="Q51" s="42"/>
      <c r="R51" s="42"/>
      <c r="S51" s="45"/>
      <c r="T51" s="45"/>
      <c r="U51" s="42"/>
      <c r="V51" s="88">
        <v>0</v>
      </c>
      <c r="W51" s="88"/>
    </row>
    <row r="52" spans="1:23" ht="39.950000000000003" customHeight="1" x14ac:dyDescent="0.25">
      <c r="A52" s="49" t="s">
        <v>2015</v>
      </c>
      <c r="B52" s="49" t="s">
        <v>80</v>
      </c>
      <c r="C52" s="49" t="s">
        <v>2016</v>
      </c>
      <c r="D52" s="32">
        <f t="shared" si="9"/>
        <v>0</v>
      </c>
      <c r="E52" s="42"/>
      <c r="F52" s="37">
        <f t="shared" si="23"/>
        <v>1</v>
      </c>
      <c r="G52" s="42"/>
      <c r="H52" s="45"/>
      <c r="I52" s="86">
        <f t="shared" si="24"/>
        <v>0</v>
      </c>
      <c r="J52" s="48"/>
      <c r="K52" s="87">
        <f t="shared" si="25"/>
        <v>0</v>
      </c>
      <c r="L52" s="42"/>
      <c r="M52" s="42"/>
      <c r="N52" s="45"/>
      <c r="O52" s="88">
        <f t="shared" si="30"/>
        <v>0</v>
      </c>
      <c r="P52" s="45"/>
      <c r="Q52" s="42"/>
      <c r="R52" s="42"/>
      <c r="S52" s="45"/>
      <c r="T52" s="45"/>
      <c r="U52" s="42"/>
      <c r="V52" s="88">
        <v>0</v>
      </c>
      <c r="W52" s="88"/>
    </row>
    <row r="53" spans="1:23" ht="39.950000000000003" customHeight="1" x14ac:dyDescent="0.25">
      <c r="A53" s="49" t="s">
        <v>142</v>
      </c>
      <c r="B53" s="49" t="s">
        <v>58</v>
      </c>
      <c r="C53" s="49"/>
      <c r="D53" s="32">
        <f t="shared" ref="D53:D63" si="31">IF(B53="I",$F$2,IF(B53="G/2",$F$2/2,IF(B53="G/5",$F$2/5,IF(B53="G/10",$F$2/10,1))))</f>
        <v>0</v>
      </c>
      <c r="E53" s="42"/>
      <c r="F53" s="37">
        <f t="shared" ref="F53:F63" si="32">IF(H53&lt;&gt;0,0,1)</f>
        <v>1</v>
      </c>
      <c r="G53" s="42"/>
      <c r="H53" s="45"/>
      <c r="I53" s="86">
        <f t="shared" ref="I53:I63" si="33">IF(H53&lt;&gt;0,IF(H53&lt;D53,1,0),0)</f>
        <v>0</v>
      </c>
      <c r="J53" s="48"/>
      <c r="K53" s="87">
        <f t="shared" si="25"/>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2006</v>
      </c>
      <c r="B54" s="49" t="s">
        <v>80</v>
      </c>
      <c r="C54" s="49"/>
      <c r="D54" s="32">
        <f t="shared" si="31"/>
        <v>0</v>
      </c>
      <c r="E54" s="42"/>
      <c r="F54" s="37">
        <f t="shared" si="32"/>
        <v>1</v>
      </c>
      <c r="G54" s="42"/>
      <c r="H54" s="45"/>
      <c r="I54" s="86">
        <f t="shared" si="33"/>
        <v>0</v>
      </c>
      <c r="J54" s="48"/>
      <c r="K54" s="87">
        <f t="shared" si="25"/>
        <v>0</v>
      </c>
      <c r="L54" s="42"/>
      <c r="M54" s="42"/>
      <c r="N54" s="45"/>
      <c r="O54" s="88">
        <f t="shared" ref="O54" si="34">IF(N54&lt;&gt;0,IF(N54+H54&gt;3*D54,0,IF(N54+H54&gt;D54*2.5,25,IF(N54+H54&gt;D54*2,50,IF(N54+H54&gt;D54*1.5,75,100)))),0)</f>
        <v>0</v>
      </c>
      <c r="P54" s="45"/>
      <c r="Q54" s="42"/>
      <c r="R54" s="42"/>
      <c r="S54" s="45"/>
      <c r="T54" s="45"/>
      <c r="U54" s="42"/>
      <c r="V54" s="88">
        <v>0</v>
      </c>
      <c r="W54" s="88"/>
    </row>
    <row r="55" spans="1:23" ht="39.950000000000003" customHeight="1" x14ac:dyDescent="0.25">
      <c r="A55" s="49" t="s">
        <v>361</v>
      </c>
      <c r="B55" s="49" t="s">
        <v>58</v>
      </c>
      <c r="C55" s="49" t="s">
        <v>2007</v>
      </c>
      <c r="D55" s="32">
        <f t="shared" si="31"/>
        <v>0</v>
      </c>
      <c r="E55" s="42"/>
      <c r="F55" s="37">
        <f t="shared" si="32"/>
        <v>1</v>
      </c>
      <c r="G55" s="42"/>
      <c r="H55" s="45"/>
      <c r="I55" s="86">
        <f t="shared" si="33"/>
        <v>0</v>
      </c>
      <c r="J55" s="48"/>
      <c r="K55" s="87">
        <f t="shared" si="25"/>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2008</v>
      </c>
      <c r="B56" s="49" t="s">
        <v>80</v>
      </c>
      <c r="C56" s="49"/>
      <c r="D56" s="32">
        <f t="shared" si="31"/>
        <v>0</v>
      </c>
      <c r="E56" s="42"/>
      <c r="F56" s="37">
        <f t="shared" si="32"/>
        <v>1</v>
      </c>
      <c r="G56" s="42"/>
      <c r="H56" s="45"/>
      <c r="I56" s="86">
        <f t="shared" si="33"/>
        <v>0</v>
      </c>
      <c r="J56" s="48"/>
      <c r="K56" s="87">
        <f t="shared" si="25"/>
        <v>0</v>
      </c>
      <c r="L56" s="42"/>
      <c r="M56" s="42"/>
      <c r="N56" s="45"/>
      <c r="O56" s="88">
        <f t="shared" ref="O56:O57" si="35">IF(N56&lt;&gt;0,IF(N56+H56&gt;3*D56,0,IF(N56+H56&gt;D56*2.5,25,IF(N56+H56&gt;D56*2,50,IF(N56+H56&gt;D56*1.5,75,100)))),0)</f>
        <v>0</v>
      </c>
      <c r="P56" s="45"/>
      <c r="Q56" s="42"/>
      <c r="R56" s="42"/>
      <c r="S56" s="45"/>
      <c r="T56" s="45"/>
      <c r="U56" s="42"/>
      <c r="V56" s="88">
        <v>0</v>
      </c>
      <c r="W56" s="88"/>
    </row>
    <row r="57" spans="1:23" ht="39.950000000000003" customHeight="1" x14ac:dyDescent="0.25">
      <c r="A57" s="49" t="s">
        <v>2009</v>
      </c>
      <c r="B57" s="49" t="s">
        <v>58</v>
      </c>
      <c r="C57" s="49"/>
      <c r="D57" s="32">
        <f t="shared" si="31"/>
        <v>0</v>
      </c>
      <c r="E57" s="42"/>
      <c r="F57" s="37">
        <f t="shared" si="32"/>
        <v>1</v>
      </c>
      <c r="G57" s="42"/>
      <c r="H57" s="45"/>
      <c r="I57" s="86">
        <f t="shared" si="33"/>
        <v>0</v>
      </c>
      <c r="J57" s="48"/>
      <c r="K57" s="87">
        <f t="shared" si="25"/>
        <v>0</v>
      </c>
      <c r="L57" s="42"/>
      <c r="M57" s="42"/>
      <c r="N57" s="45"/>
      <c r="O57" s="88">
        <f t="shared" si="35"/>
        <v>0</v>
      </c>
      <c r="P57" s="45"/>
      <c r="Q57" s="42"/>
      <c r="R57" s="42"/>
      <c r="S57" s="45"/>
      <c r="T57" s="45"/>
      <c r="U57" s="42"/>
      <c r="V57" s="88">
        <v>0</v>
      </c>
      <c r="W57" s="88"/>
    </row>
    <row r="58" spans="1:23" ht="39.950000000000003" customHeight="1" x14ac:dyDescent="0.25">
      <c r="A58" s="49" t="s">
        <v>2010</v>
      </c>
      <c r="B58" s="49" t="s">
        <v>58</v>
      </c>
      <c r="C58" s="49"/>
      <c r="D58" s="32">
        <f t="shared" si="31"/>
        <v>0</v>
      </c>
      <c r="E58" s="42"/>
      <c r="F58" s="37">
        <f t="shared" si="32"/>
        <v>1</v>
      </c>
      <c r="G58" s="42"/>
      <c r="H58" s="45"/>
      <c r="I58" s="86">
        <f t="shared" si="33"/>
        <v>0</v>
      </c>
      <c r="J58" s="48"/>
      <c r="K58" s="87">
        <f t="shared" si="25"/>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2011</v>
      </c>
      <c r="B59" s="49" t="s">
        <v>58</v>
      </c>
      <c r="C59" s="49" t="s">
        <v>2012</v>
      </c>
      <c r="D59" s="32">
        <f t="shared" si="31"/>
        <v>0</v>
      </c>
      <c r="E59" s="42"/>
      <c r="F59" s="37">
        <f t="shared" si="32"/>
        <v>1</v>
      </c>
      <c r="G59" s="42"/>
      <c r="H59" s="45"/>
      <c r="I59" s="86">
        <f t="shared" si="33"/>
        <v>0</v>
      </c>
      <c r="J59" s="48"/>
      <c r="K59" s="87">
        <f t="shared" si="25"/>
        <v>0</v>
      </c>
      <c r="L59" s="42"/>
      <c r="M59" s="42"/>
      <c r="N59" s="45"/>
      <c r="O59" s="88">
        <f t="shared" ref="O59:O60" si="36">IF(N59&lt;&gt;0,IF(N59+H59&gt;3*D59,0,IF(N59+H59&gt;D59*2.5,25,IF(N59+H59&gt;D59*2,50,IF(N59+H59&gt;D59*1.5,75,100)))),0)</f>
        <v>0</v>
      </c>
      <c r="P59" s="45"/>
      <c r="Q59" s="42"/>
      <c r="R59" s="42"/>
      <c r="S59" s="45"/>
      <c r="T59" s="45"/>
      <c r="U59" s="42"/>
      <c r="V59" s="88">
        <v>0</v>
      </c>
      <c r="W59" s="88"/>
    </row>
    <row r="60" spans="1:23" ht="39.950000000000003" customHeight="1" x14ac:dyDescent="0.25">
      <c r="A60" s="49" t="s">
        <v>2013</v>
      </c>
      <c r="B60" s="49" t="s">
        <v>80</v>
      </c>
      <c r="C60" s="49"/>
      <c r="D60" s="32">
        <f t="shared" si="31"/>
        <v>0</v>
      </c>
      <c r="E60" s="42"/>
      <c r="F60" s="37">
        <f t="shared" si="32"/>
        <v>1</v>
      </c>
      <c r="G60" s="42"/>
      <c r="H60" s="45"/>
      <c r="I60" s="86">
        <f t="shared" si="33"/>
        <v>0</v>
      </c>
      <c r="J60" s="48"/>
      <c r="K60" s="87">
        <f t="shared" si="25"/>
        <v>0</v>
      </c>
      <c r="L60" s="42"/>
      <c r="M60" s="42"/>
      <c r="N60" s="45"/>
      <c r="O60" s="88">
        <f t="shared" si="36"/>
        <v>0</v>
      </c>
      <c r="P60" s="45"/>
      <c r="Q60" s="42"/>
      <c r="R60" s="42"/>
      <c r="S60" s="45"/>
      <c r="T60" s="45"/>
      <c r="U60" s="42"/>
      <c r="V60" s="88">
        <v>0</v>
      </c>
      <c r="W60" s="88"/>
    </row>
    <row r="61" spans="1:23" ht="39.950000000000003" customHeight="1" x14ac:dyDescent="0.25">
      <c r="A61" s="49" t="s">
        <v>2014</v>
      </c>
      <c r="B61" s="49" t="s">
        <v>58</v>
      </c>
      <c r="C61" s="49"/>
      <c r="D61" s="32">
        <f t="shared" si="31"/>
        <v>0</v>
      </c>
      <c r="E61" s="42"/>
      <c r="F61" s="37">
        <f t="shared" si="32"/>
        <v>1</v>
      </c>
      <c r="G61" s="42"/>
      <c r="H61" s="45"/>
      <c r="I61" s="86">
        <f t="shared" si="33"/>
        <v>0</v>
      </c>
      <c r="J61" s="48"/>
      <c r="K61" s="87">
        <f t="shared" si="25"/>
        <v>0</v>
      </c>
      <c r="L61" s="42"/>
      <c r="M61" s="42"/>
      <c r="N61" s="45"/>
      <c r="O61" s="88">
        <f>IF(N61&lt;&gt;0,IF(N61+H61&gt;3*D61,0,IF(N61+H61&gt;D61*2.5,25,IF(N61+H61&gt;D61*2,50,IF(N61+H61&gt;D61*1.5,75,100)))),0)</f>
        <v>0</v>
      </c>
      <c r="P61" s="45"/>
      <c r="Q61" s="42"/>
      <c r="R61" s="42"/>
      <c r="S61" s="45"/>
      <c r="T61" s="45"/>
      <c r="U61" s="42"/>
      <c r="V61" s="88">
        <v>0</v>
      </c>
      <c r="W61" s="88"/>
    </row>
    <row r="62" spans="1:23" ht="39.950000000000003" customHeight="1" x14ac:dyDescent="0.25">
      <c r="A62" s="49" t="s">
        <v>1468</v>
      </c>
      <c r="B62" s="49" t="s">
        <v>91</v>
      </c>
      <c r="C62" s="49"/>
      <c r="D62" s="32">
        <f t="shared" si="31"/>
        <v>0</v>
      </c>
      <c r="E62" s="42"/>
      <c r="F62" s="37">
        <f t="shared" si="32"/>
        <v>1</v>
      </c>
      <c r="G62" s="42"/>
      <c r="H62" s="45"/>
      <c r="I62" s="86">
        <f t="shared" si="33"/>
        <v>0</v>
      </c>
      <c r="J62" s="48"/>
      <c r="K62" s="87">
        <f t="shared" si="25"/>
        <v>0</v>
      </c>
      <c r="L62" s="42"/>
      <c r="M62" s="42"/>
      <c r="N62" s="45"/>
      <c r="O62" s="88">
        <f t="shared" ref="O62:O63" si="37">IF(N62&lt;&gt;0,IF(N62+H62&gt;3*D62,0,IF(N62+H62&gt;D62*2.5,25,IF(N62+H62&gt;D62*2,50,IF(N62+H62&gt;D62*1.5,75,100)))),0)</f>
        <v>0</v>
      </c>
      <c r="P62" s="45"/>
      <c r="Q62" s="42"/>
      <c r="R62" s="42"/>
      <c r="S62" s="45"/>
      <c r="T62" s="45"/>
      <c r="U62" s="42"/>
      <c r="V62" s="88">
        <v>0</v>
      </c>
      <c r="W62" s="88"/>
    </row>
    <row r="63" spans="1:23" ht="39.950000000000003" customHeight="1" x14ac:dyDescent="0.25">
      <c r="A63" s="49" t="s">
        <v>2015</v>
      </c>
      <c r="B63" s="49" t="s">
        <v>80</v>
      </c>
      <c r="C63" s="49" t="s">
        <v>2016</v>
      </c>
      <c r="D63" s="32">
        <f t="shared" si="31"/>
        <v>0</v>
      </c>
      <c r="E63" s="42"/>
      <c r="F63" s="37">
        <f t="shared" si="32"/>
        <v>1</v>
      </c>
      <c r="G63" s="42"/>
      <c r="H63" s="45"/>
      <c r="I63" s="86">
        <f t="shared" si="33"/>
        <v>0</v>
      </c>
      <c r="J63" s="48"/>
      <c r="K63" s="87">
        <f t="shared" si="25"/>
        <v>0</v>
      </c>
      <c r="L63" s="42"/>
      <c r="M63" s="42"/>
      <c r="N63" s="45"/>
      <c r="O63" s="88">
        <f t="shared" si="37"/>
        <v>0</v>
      </c>
      <c r="P63" s="45"/>
      <c r="Q63" s="42"/>
      <c r="R63" s="42"/>
      <c r="S63" s="45"/>
      <c r="T63" s="45"/>
      <c r="U63" s="42"/>
      <c r="V63" s="88">
        <v>0</v>
      </c>
      <c r="W63" s="88"/>
    </row>
    <row r="64" spans="1:23" ht="39.950000000000003" customHeight="1" x14ac:dyDescent="0.25">
      <c r="A64" s="49" t="s">
        <v>142</v>
      </c>
      <c r="B64" s="49" t="s">
        <v>58</v>
      </c>
      <c r="C64" s="49"/>
      <c r="D64" s="32">
        <f t="shared" si="9"/>
        <v>0</v>
      </c>
      <c r="E64" s="42"/>
      <c r="F64" s="37">
        <f t="shared" si="23"/>
        <v>1</v>
      </c>
      <c r="G64" s="42"/>
      <c r="H64" s="45"/>
      <c r="I64" s="86">
        <f t="shared" si="24"/>
        <v>0</v>
      </c>
      <c r="J64" s="48"/>
      <c r="K64" s="87">
        <f t="shared" si="25"/>
        <v>0</v>
      </c>
      <c r="L64" s="42"/>
      <c r="M64" s="42"/>
      <c r="N64" s="45"/>
      <c r="O64" s="88">
        <f>IF(N64&lt;&gt;0,IF(N64+H64&gt;3*D64,0,IF(N64+H64&gt;D64*2.5,25,IF(N64+H64&gt;D64*2,50,IF(N64+H64&gt;D64*1.5,75,100)))),0)</f>
        <v>0</v>
      </c>
      <c r="P64" s="45"/>
      <c r="Q64" s="42"/>
      <c r="R64" s="42"/>
      <c r="S64" s="45"/>
      <c r="T64" s="45"/>
      <c r="U64" s="42"/>
      <c r="V64" s="88">
        <v>0</v>
      </c>
      <c r="W64" s="88"/>
    </row>
    <row r="65" spans="1:23" ht="39.950000000000003" customHeight="1" x14ac:dyDescent="0.25">
      <c r="A65" s="49" t="s">
        <v>2006</v>
      </c>
      <c r="B65" s="49" t="s">
        <v>80</v>
      </c>
      <c r="C65" s="49"/>
      <c r="D65" s="32">
        <f t="shared" si="9"/>
        <v>0</v>
      </c>
      <c r="E65" s="42"/>
      <c r="F65" s="37">
        <f t="shared" si="23"/>
        <v>1</v>
      </c>
      <c r="G65" s="42"/>
      <c r="H65" s="45"/>
      <c r="I65" s="86">
        <f t="shared" si="24"/>
        <v>0</v>
      </c>
      <c r="J65" s="48"/>
      <c r="K65" s="87">
        <f t="shared" si="25"/>
        <v>0</v>
      </c>
      <c r="L65" s="42"/>
      <c r="M65" s="42"/>
      <c r="N65" s="45"/>
      <c r="O65" s="88">
        <f t="shared" ref="O65" si="38">IF(N65&lt;&gt;0,IF(N65+H65&gt;3*D65,0,IF(N65+H65&gt;D65*2.5,25,IF(N65+H65&gt;D65*2,50,IF(N65+H65&gt;D65*1.5,75,100)))),0)</f>
        <v>0</v>
      </c>
      <c r="P65" s="45"/>
      <c r="Q65" s="42"/>
      <c r="R65" s="42"/>
      <c r="S65" s="45"/>
      <c r="T65" s="45"/>
      <c r="U65" s="42"/>
      <c r="V65" s="88">
        <v>0</v>
      </c>
      <c r="W65" s="88"/>
    </row>
    <row r="66" spans="1:23" ht="39.950000000000003" customHeight="1" x14ac:dyDescent="0.25">
      <c r="A66" s="49" t="s">
        <v>361</v>
      </c>
      <c r="B66" s="49" t="s">
        <v>58</v>
      </c>
      <c r="C66" s="49" t="s">
        <v>2007</v>
      </c>
      <c r="D66" s="32">
        <f t="shared" si="9"/>
        <v>0</v>
      </c>
      <c r="E66" s="42"/>
      <c r="F66" s="37">
        <f t="shared" si="23"/>
        <v>1</v>
      </c>
      <c r="G66" s="42"/>
      <c r="H66" s="45"/>
      <c r="I66" s="86">
        <f t="shared" si="24"/>
        <v>0</v>
      </c>
      <c r="J66" s="48"/>
      <c r="K66" s="87">
        <f t="shared" si="25"/>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2008</v>
      </c>
      <c r="B67" s="49" t="s">
        <v>80</v>
      </c>
      <c r="C67" s="49"/>
      <c r="D67" s="32">
        <f t="shared" si="9"/>
        <v>0</v>
      </c>
      <c r="E67" s="42"/>
      <c r="F67" s="37">
        <f t="shared" si="23"/>
        <v>1</v>
      </c>
      <c r="G67" s="42"/>
      <c r="H67" s="45"/>
      <c r="I67" s="86">
        <f t="shared" si="24"/>
        <v>0</v>
      </c>
      <c r="J67" s="48"/>
      <c r="K67" s="87">
        <f t="shared" si="25"/>
        <v>0</v>
      </c>
      <c r="L67" s="42"/>
      <c r="M67" s="42"/>
      <c r="N67" s="45"/>
      <c r="O67" s="88">
        <f t="shared" ref="O67:O68" si="39">IF(N67&lt;&gt;0,IF(N67+H67&gt;3*D67,0,IF(N67+H67&gt;D67*2.5,25,IF(N67+H67&gt;D67*2,50,IF(N67+H67&gt;D67*1.5,75,100)))),0)</f>
        <v>0</v>
      </c>
      <c r="P67" s="45"/>
      <c r="Q67" s="42"/>
      <c r="R67" s="42"/>
      <c r="S67" s="45"/>
      <c r="T67" s="45"/>
      <c r="U67" s="42"/>
      <c r="V67" s="88">
        <v>0</v>
      </c>
      <c r="W67" s="88"/>
    </row>
    <row r="68" spans="1:23" ht="39.950000000000003" customHeight="1" x14ac:dyDescent="0.25">
      <c r="A68" s="49" t="s">
        <v>2009</v>
      </c>
      <c r="B68" s="49" t="s">
        <v>58</v>
      </c>
      <c r="C68" s="49"/>
      <c r="D68" s="32">
        <f t="shared" si="9"/>
        <v>0</v>
      </c>
      <c r="E68" s="42"/>
      <c r="F68" s="37">
        <f t="shared" si="23"/>
        <v>1</v>
      </c>
      <c r="G68" s="42"/>
      <c r="H68" s="45"/>
      <c r="I68" s="86">
        <f t="shared" si="24"/>
        <v>0</v>
      </c>
      <c r="J68" s="48"/>
      <c r="K68" s="87">
        <f t="shared" si="25"/>
        <v>0</v>
      </c>
      <c r="L68" s="42"/>
      <c r="M68" s="42"/>
      <c r="N68" s="45"/>
      <c r="O68" s="88">
        <f t="shared" si="39"/>
        <v>0</v>
      </c>
      <c r="P68" s="45"/>
      <c r="Q68" s="42"/>
      <c r="R68" s="42"/>
      <c r="S68" s="45"/>
      <c r="T68" s="45"/>
      <c r="U68" s="42"/>
      <c r="V68" s="88">
        <v>0</v>
      </c>
      <c r="W68" s="88"/>
    </row>
    <row r="69" spans="1:23" ht="39.950000000000003" customHeight="1" x14ac:dyDescent="0.25">
      <c r="A69" s="49" t="s">
        <v>2010</v>
      </c>
      <c r="B69" s="49" t="s">
        <v>58</v>
      </c>
      <c r="C69" s="49"/>
      <c r="D69" s="32">
        <f t="shared" si="9"/>
        <v>0</v>
      </c>
      <c r="E69" s="42"/>
      <c r="F69" s="37">
        <f t="shared" si="23"/>
        <v>1</v>
      </c>
      <c r="G69" s="42"/>
      <c r="H69" s="45"/>
      <c r="I69" s="86">
        <f t="shared" si="24"/>
        <v>0</v>
      </c>
      <c r="J69" s="48"/>
      <c r="K69" s="87">
        <f t="shared" si="25"/>
        <v>0</v>
      </c>
      <c r="L69" s="42"/>
      <c r="M69" s="42"/>
      <c r="N69" s="45"/>
      <c r="O69" s="88">
        <f>IF(N69&lt;&gt;0,IF(N69+H69&gt;3*D69,0,IF(N69+H69&gt;D69*2.5,25,IF(N69+H69&gt;D69*2,50,IF(N69+H69&gt;D69*1.5,75,100)))),0)</f>
        <v>0</v>
      </c>
      <c r="P69" s="45"/>
      <c r="Q69" s="42"/>
      <c r="R69" s="42"/>
      <c r="S69" s="45"/>
      <c r="T69" s="45"/>
      <c r="U69" s="42"/>
      <c r="V69" s="88">
        <v>0</v>
      </c>
      <c r="W69" s="88"/>
    </row>
    <row r="70" spans="1:23" ht="39.950000000000003" customHeight="1" x14ac:dyDescent="0.25">
      <c r="A70" s="49" t="s">
        <v>2011</v>
      </c>
      <c r="B70" s="49" t="s">
        <v>58</v>
      </c>
      <c r="C70" s="49" t="s">
        <v>2012</v>
      </c>
      <c r="D70" s="32">
        <f t="shared" si="9"/>
        <v>0</v>
      </c>
      <c r="E70" s="42"/>
      <c r="F70" s="37">
        <f t="shared" si="23"/>
        <v>1</v>
      </c>
      <c r="G70" s="42"/>
      <c r="H70" s="45"/>
      <c r="I70" s="86">
        <f t="shared" si="24"/>
        <v>0</v>
      </c>
      <c r="J70" s="48"/>
      <c r="K70" s="87">
        <f t="shared" si="25"/>
        <v>0</v>
      </c>
      <c r="L70" s="42"/>
      <c r="M70" s="42"/>
      <c r="N70" s="45"/>
      <c r="O70" s="88">
        <f t="shared" ref="O70:O71" si="40">IF(N70&lt;&gt;0,IF(N70+H70&gt;3*D70,0,IF(N70+H70&gt;D70*2.5,25,IF(N70+H70&gt;D70*2,50,IF(N70+H70&gt;D70*1.5,75,100)))),0)</f>
        <v>0</v>
      </c>
      <c r="P70" s="45"/>
      <c r="Q70" s="42"/>
      <c r="R70" s="42"/>
      <c r="S70" s="45"/>
      <c r="T70" s="45"/>
      <c r="U70" s="42"/>
      <c r="V70" s="88">
        <v>0</v>
      </c>
      <c r="W70" s="88"/>
    </row>
    <row r="71" spans="1:23" ht="39.950000000000003" customHeight="1" x14ac:dyDescent="0.25">
      <c r="A71" s="49" t="s">
        <v>2013</v>
      </c>
      <c r="B71" s="49" t="s">
        <v>80</v>
      </c>
      <c r="C71" s="49"/>
      <c r="D71" s="32">
        <f t="shared" si="9"/>
        <v>0</v>
      </c>
      <c r="E71" s="42"/>
      <c r="F71" s="37">
        <f t="shared" si="23"/>
        <v>1</v>
      </c>
      <c r="G71" s="42"/>
      <c r="H71" s="45"/>
      <c r="I71" s="86">
        <f t="shared" si="24"/>
        <v>0</v>
      </c>
      <c r="J71" s="48"/>
      <c r="K71" s="87">
        <f t="shared" si="25"/>
        <v>0</v>
      </c>
      <c r="L71" s="42"/>
      <c r="M71" s="42"/>
      <c r="N71" s="45"/>
      <c r="O71" s="88">
        <f t="shared" si="40"/>
        <v>0</v>
      </c>
      <c r="P71" s="45"/>
      <c r="Q71" s="42"/>
      <c r="R71" s="42"/>
      <c r="S71" s="45"/>
      <c r="T71" s="45"/>
      <c r="U71" s="42"/>
      <c r="V71" s="88">
        <v>0</v>
      </c>
      <c r="W71" s="88"/>
    </row>
    <row r="72" spans="1:23" ht="39.950000000000003" customHeight="1" x14ac:dyDescent="0.25">
      <c r="A72" s="49" t="s">
        <v>2014</v>
      </c>
      <c r="B72" s="49" t="s">
        <v>58</v>
      </c>
      <c r="C72" s="49"/>
      <c r="D72" s="32">
        <f t="shared" ref="D72:D74" si="41">IF(B72="I",$F$2,IF(B72="G/2",$F$2/2,IF(B72="G/5",$F$2/5,IF(B72="G/10",$F$2/10,1))))</f>
        <v>0</v>
      </c>
      <c r="E72" s="42"/>
      <c r="F72" s="37">
        <f t="shared" ref="F72:F74" si="42">IF(H72&lt;&gt;0,0,1)</f>
        <v>1</v>
      </c>
      <c r="G72" s="42"/>
      <c r="H72" s="45"/>
      <c r="I72" s="86">
        <f t="shared" ref="I72:I74" si="43">IF(H72&lt;&gt;0,IF(H72&lt;D72,1,0),0)</f>
        <v>0</v>
      </c>
      <c r="J72" s="48"/>
      <c r="K72" s="87">
        <f t="shared" si="25"/>
        <v>0</v>
      </c>
      <c r="L72" s="42"/>
      <c r="M72" s="42"/>
      <c r="N72" s="45"/>
      <c r="O72" s="88">
        <f>IF(N72&lt;&gt;0,IF(N72+H72&gt;3*D72,0,IF(N72+H72&gt;D72*2.5,25,IF(N72+H72&gt;D72*2,50,IF(N72+H72&gt;D72*1.5,75,100)))),0)</f>
        <v>0</v>
      </c>
      <c r="P72" s="45"/>
      <c r="Q72" s="42"/>
      <c r="R72" s="42"/>
      <c r="S72" s="45"/>
      <c r="T72" s="45"/>
      <c r="U72" s="42"/>
      <c r="V72" s="88">
        <v>0</v>
      </c>
      <c r="W72" s="88"/>
    </row>
    <row r="73" spans="1:23" ht="39.950000000000003" customHeight="1" x14ac:dyDescent="0.25">
      <c r="A73" s="49" t="s">
        <v>1468</v>
      </c>
      <c r="B73" s="49" t="s">
        <v>91</v>
      </c>
      <c r="C73" s="49"/>
      <c r="D73" s="32">
        <f t="shared" si="41"/>
        <v>0</v>
      </c>
      <c r="E73" s="42"/>
      <c r="F73" s="37">
        <f t="shared" si="42"/>
        <v>1</v>
      </c>
      <c r="G73" s="42"/>
      <c r="H73" s="45"/>
      <c r="I73" s="86">
        <f t="shared" si="43"/>
        <v>0</v>
      </c>
      <c r="J73" s="48"/>
      <c r="K73" s="87">
        <f t="shared" si="25"/>
        <v>0</v>
      </c>
      <c r="L73" s="42"/>
      <c r="M73" s="42"/>
      <c r="N73" s="45"/>
      <c r="O73" s="88">
        <f t="shared" ref="O73:O74" si="44">IF(N73&lt;&gt;0,IF(N73+H73&gt;3*D73,0,IF(N73+H73&gt;D73*2.5,25,IF(N73+H73&gt;D73*2,50,IF(N73+H73&gt;D73*1.5,75,100)))),0)</f>
        <v>0</v>
      </c>
      <c r="P73" s="45"/>
      <c r="Q73" s="42"/>
      <c r="R73" s="42"/>
      <c r="S73" s="45"/>
      <c r="T73" s="45"/>
      <c r="U73" s="42"/>
      <c r="V73" s="88">
        <v>0</v>
      </c>
      <c r="W73" s="88"/>
    </row>
    <row r="74" spans="1:23" ht="39.950000000000003" customHeight="1" x14ac:dyDescent="0.25">
      <c r="A74" s="49" t="s">
        <v>2015</v>
      </c>
      <c r="B74" s="49" t="s">
        <v>80</v>
      </c>
      <c r="C74" s="49" t="s">
        <v>2016</v>
      </c>
      <c r="D74" s="32">
        <f t="shared" si="41"/>
        <v>0</v>
      </c>
      <c r="E74" s="42"/>
      <c r="F74" s="37">
        <f t="shared" si="42"/>
        <v>1</v>
      </c>
      <c r="G74" s="42"/>
      <c r="H74" s="45"/>
      <c r="I74" s="86">
        <f t="shared" si="43"/>
        <v>0</v>
      </c>
      <c r="J74" s="48"/>
      <c r="K74" s="87">
        <f t="shared" si="25"/>
        <v>0</v>
      </c>
      <c r="L74" s="42"/>
      <c r="M74" s="42"/>
      <c r="N74" s="45"/>
      <c r="O74" s="88">
        <f t="shared" si="44"/>
        <v>0</v>
      </c>
      <c r="P74" s="45"/>
      <c r="Q74" s="42"/>
      <c r="R74" s="42"/>
      <c r="S74" s="45"/>
      <c r="T74" s="45"/>
      <c r="U74" s="42"/>
      <c r="V74" s="88">
        <v>0</v>
      </c>
      <c r="W74" s="88"/>
    </row>
    <row r="75" spans="1:23" ht="39.950000000000003" customHeight="1" x14ac:dyDescent="0.25">
      <c r="A75" s="49" t="s">
        <v>2014</v>
      </c>
      <c r="B75" s="49" t="s">
        <v>58</v>
      </c>
      <c r="C75" s="49"/>
      <c r="D75" s="32">
        <f t="shared" si="9"/>
        <v>0</v>
      </c>
      <c r="E75" s="42"/>
      <c r="F75" s="37">
        <f t="shared" si="23"/>
        <v>1</v>
      </c>
      <c r="G75" s="42"/>
      <c r="H75" s="45"/>
      <c r="I75" s="86">
        <f t="shared" si="24"/>
        <v>0</v>
      </c>
      <c r="J75" s="48"/>
      <c r="K75" s="87">
        <f t="shared" si="25"/>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1468</v>
      </c>
      <c r="B76" s="49" t="s">
        <v>91</v>
      </c>
      <c r="C76" s="49"/>
      <c r="D76" s="32">
        <f t="shared" si="9"/>
        <v>0</v>
      </c>
      <c r="E76" s="42"/>
      <c r="F76" s="37">
        <f t="shared" si="23"/>
        <v>1</v>
      </c>
      <c r="G76" s="42"/>
      <c r="H76" s="45"/>
      <c r="I76" s="86">
        <f t="shared" si="24"/>
        <v>0</v>
      </c>
      <c r="J76" s="48"/>
      <c r="K76" s="87">
        <f t="shared" si="25"/>
        <v>0</v>
      </c>
      <c r="L76" s="42"/>
      <c r="M76" s="42"/>
      <c r="N76" s="45"/>
      <c r="O76" s="88">
        <f t="shared" ref="O76:O78" si="45">IF(N76&lt;&gt;0,IF(N76+H76&gt;3*D76,0,IF(N76+H76&gt;D76*2.5,25,IF(N76+H76&gt;D76*2,50,IF(N76+H76&gt;D76*1.5,75,100)))),0)</f>
        <v>0</v>
      </c>
      <c r="P76" s="45"/>
      <c r="Q76" s="42"/>
      <c r="R76" s="42"/>
      <c r="S76" s="45"/>
      <c r="T76" s="45"/>
      <c r="U76" s="42"/>
      <c r="V76" s="88">
        <v>0</v>
      </c>
      <c r="W76" s="88"/>
    </row>
    <row r="77" spans="1:23" ht="39.950000000000003" customHeight="1" x14ac:dyDescent="0.25">
      <c r="A77" s="49" t="s">
        <v>2015</v>
      </c>
      <c r="B77" s="49" t="s">
        <v>80</v>
      </c>
      <c r="C77" s="49" t="s">
        <v>2016</v>
      </c>
      <c r="D77" s="32">
        <f t="shared" si="9"/>
        <v>0</v>
      </c>
      <c r="E77" s="42"/>
      <c r="F77" s="37">
        <f t="shared" si="23"/>
        <v>1</v>
      </c>
      <c r="G77" s="42"/>
      <c r="H77" s="45"/>
      <c r="I77" s="86">
        <f t="shared" si="24"/>
        <v>0</v>
      </c>
      <c r="J77" s="48"/>
      <c r="K77" s="87">
        <f t="shared" si="25"/>
        <v>0</v>
      </c>
      <c r="L77" s="42"/>
      <c r="M77" s="42"/>
      <c r="N77" s="45"/>
      <c r="O77" s="88">
        <f t="shared" si="45"/>
        <v>0</v>
      </c>
      <c r="P77" s="45"/>
      <c r="Q77" s="42"/>
      <c r="R77" s="42"/>
      <c r="S77" s="45"/>
      <c r="T77" s="45"/>
      <c r="U77" s="42"/>
      <c r="V77" s="88">
        <v>0</v>
      </c>
      <c r="W77" s="88"/>
    </row>
    <row r="78" spans="1:23" ht="39.950000000000003" customHeight="1" x14ac:dyDescent="0.25">
      <c r="A78" s="49" t="s">
        <v>2017</v>
      </c>
      <c r="B78" s="49" t="s">
        <v>80</v>
      </c>
      <c r="C78" s="49"/>
      <c r="D78" s="32">
        <f t="shared" si="9"/>
        <v>0</v>
      </c>
      <c r="E78" s="42"/>
      <c r="F78" s="37">
        <f t="shared" si="23"/>
        <v>1</v>
      </c>
      <c r="G78" s="42"/>
      <c r="H78" s="45"/>
      <c r="I78" s="86">
        <f t="shared" si="24"/>
        <v>0</v>
      </c>
      <c r="J78" s="48"/>
      <c r="K78" s="87">
        <f t="shared" si="25"/>
        <v>0</v>
      </c>
      <c r="L78" s="42"/>
      <c r="M78" s="42"/>
      <c r="N78" s="45"/>
      <c r="O78" s="88">
        <f t="shared" si="45"/>
        <v>0</v>
      </c>
      <c r="P78" s="45"/>
      <c r="Q78" s="42"/>
      <c r="R78" s="42"/>
      <c r="S78" s="45"/>
      <c r="T78" s="45"/>
      <c r="U78" s="42"/>
      <c r="V78" s="88">
        <v>0</v>
      </c>
      <c r="W78" s="88"/>
    </row>
    <row r="79" spans="1:23" ht="39.950000000000003" customHeight="1" x14ac:dyDescent="0.25">
      <c r="A79" s="23" t="s">
        <v>174</v>
      </c>
      <c r="B79" s="23" t="s">
        <v>53</v>
      </c>
      <c r="C79" s="23" t="s">
        <v>54</v>
      </c>
      <c r="D79" s="36">
        <v>20</v>
      </c>
      <c r="E79" s="41"/>
      <c r="F79" s="28">
        <f>(AVERAGE(F80:F80)*$D$79)</f>
        <v>20</v>
      </c>
      <c r="G79" s="41"/>
      <c r="H79" s="44"/>
      <c r="I79" s="28">
        <f>(AVERAGE(I80:I80)*$D$79)</f>
        <v>0</v>
      </c>
      <c r="J79" s="47"/>
      <c r="K79" s="28">
        <f>(AVERAGE(K80:K80)*$D$79)</f>
        <v>0</v>
      </c>
      <c r="L79" s="41"/>
      <c r="M79" s="41"/>
      <c r="N79" s="44"/>
      <c r="O79" s="28">
        <f>AVERAGE(O80:O80)</f>
        <v>0</v>
      </c>
      <c r="P79" s="44"/>
      <c r="Q79" s="41"/>
      <c r="R79" s="41"/>
      <c r="S79" s="44"/>
      <c r="T79" s="44"/>
      <c r="U79" s="41"/>
      <c r="V79" s="28">
        <f>AVERAGE(V80:V80)</f>
        <v>0</v>
      </c>
      <c r="W79" s="28"/>
    </row>
    <row r="80" spans="1:23" ht="39.950000000000003" customHeight="1" x14ac:dyDescent="0.25">
      <c r="A80" s="49" t="s">
        <v>2018</v>
      </c>
      <c r="B80" s="49" t="s">
        <v>80</v>
      </c>
      <c r="C80" s="50"/>
      <c r="D80" s="32">
        <f t="shared" si="9"/>
        <v>0</v>
      </c>
      <c r="E80" s="42"/>
      <c r="F80" s="37">
        <f>IF(H80&lt;&gt;0,0,1)</f>
        <v>1</v>
      </c>
      <c r="G80" s="42"/>
      <c r="H80" s="45"/>
      <c r="I80" s="86">
        <f>IF(H80&lt;&gt;0,IF(H80&lt;D80,1,0),0)</f>
        <v>0</v>
      </c>
      <c r="J80" s="48"/>
      <c r="K80" s="87">
        <f t="shared" ref="K80" si="46">IF(J80&lt;&gt;0,IF(J80&lt;2017,1,0),0)</f>
        <v>0</v>
      </c>
      <c r="L80" s="42"/>
      <c r="M80" s="42"/>
      <c r="N80" s="45"/>
      <c r="O80" s="88">
        <f t="shared" ref="O80" si="47">IF(N80&lt;&gt;0,IF(N80+H80&gt;3*D80,0,IF(N80+H80&gt;D80*2.5,25,IF(N80+H80&gt;D80*2,50,IF(N80+H80&gt;D80*1.5,75,100)))),0)</f>
        <v>0</v>
      </c>
      <c r="P80" s="45"/>
      <c r="Q80" s="42"/>
      <c r="R80" s="42"/>
      <c r="S80" s="45"/>
      <c r="T80" s="45"/>
      <c r="U80" s="42"/>
      <c r="V80" s="88">
        <v>0</v>
      </c>
      <c r="W80" s="88"/>
    </row>
    <row r="81" spans="1:23" ht="39.950000000000003" customHeight="1" x14ac:dyDescent="0.25">
      <c r="A81" s="23" t="s">
        <v>64</v>
      </c>
      <c r="B81" s="23" t="s">
        <v>53</v>
      </c>
      <c r="C81" s="23" t="s">
        <v>54</v>
      </c>
      <c r="D81" s="36">
        <v>15</v>
      </c>
      <c r="E81" s="41"/>
      <c r="F81" s="28">
        <f>(AVERAGE(F82:F83)*$D$81)</f>
        <v>15</v>
      </c>
      <c r="G81" s="41"/>
      <c r="H81" s="44"/>
      <c r="I81" s="28">
        <f>(AVERAGE(I82:I83)*$D$81)</f>
        <v>0</v>
      </c>
      <c r="J81" s="47"/>
      <c r="K81" s="28">
        <f>(AVERAGE(K82:K83)*$D$81)</f>
        <v>0</v>
      </c>
      <c r="L81" s="41"/>
      <c r="M81" s="41"/>
      <c r="N81" s="44"/>
      <c r="O81" s="28">
        <f>AVERAGE(O82:O83)</f>
        <v>0</v>
      </c>
      <c r="P81" s="44"/>
      <c r="Q81" s="41"/>
      <c r="R81" s="41"/>
      <c r="S81" s="44"/>
      <c r="T81" s="44"/>
      <c r="U81" s="41"/>
      <c r="V81" s="28">
        <f>AVERAGE(V82:V83)</f>
        <v>0</v>
      </c>
      <c r="W81" s="28"/>
    </row>
    <row r="82" spans="1:23" ht="39.950000000000003" customHeight="1" x14ac:dyDescent="0.25">
      <c r="A82" s="49" t="s">
        <v>2027</v>
      </c>
      <c r="B82" s="49" t="s">
        <v>56</v>
      </c>
      <c r="C82" s="50"/>
      <c r="D82" s="32">
        <f t="shared" si="9"/>
        <v>1</v>
      </c>
      <c r="E82" s="42"/>
      <c r="F82" s="37">
        <f>IF(H82&lt;&gt;0,0,1)</f>
        <v>1</v>
      </c>
      <c r="G82" s="42"/>
      <c r="H82" s="45"/>
      <c r="I82" s="86">
        <f>IF(H82&lt;&gt;0,IF(H82&lt;D82,1,0),0)</f>
        <v>0</v>
      </c>
      <c r="J82" s="48"/>
      <c r="K82" s="87">
        <f t="shared" ref="K82:K83" si="48">IF(J82&lt;&gt;0,IF(J82&lt;2017,1,0),0)</f>
        <v>0</v>
      </c>
      <c r="L82" s="42"/>
      <c r="M82" s="42"/>
      <c r="N82" s="45"/>
      <c r="O82" s="88">
        <f t="shared" ref="O82:O83" si="49">IF(N82&lt;&gt;0,IF(N82+H82&gt;3*D82,0,IF(N82+H82&gt;D82*2.5,25,IF(N82+H82&gt;D82*2,50,IF(N82+H82&gt;D82*1.5,75,100)))),0)</f>
        <v>0</v>
      </c>
      <c r="P82" s="45"/>
      <c r="Q82" s="42"/>
      <c r="R82" s="42"/>
      <c r="S82" s="45"/>
      <c r="T82" s="45"/>
      <c r="U82" s="42"/>
      <c r="V82" s="88">
        <v>0</v>
      </c>
      <c r="W82" s="88"/>
    </row>
    <row r="83" spans="1:23" ht="39.950000000000003" customHeight="1" x14ac:dyDescent="0.25">
      <c r="A83" s="49" t="s">
        <v>2029</v>
      </c>
      <c r="B83" s="49" t="s">
        <v>56</v>
      </c>
      <c r="C83" s="50"/>
      <c r="D83" s="32">
        <f t="shared" si="9"/>
        <v>1</v>
      </c>
      <c r="E83" s="42"/>
      <c r="F83" s="37">
        <f>IF(H83&lt;&gt;0,0,1)</f>
        <v>1</v>
      </c>
      <c r="G83" s="42"/>
      <c r="H83" s="45"/>
      <c r="I83" s="86">
        <f>IF(H83&lt;&gt;0,IF(H83&lt;D83,1,0),0)</f>
        <v>0</v>
      </c>
      <c r="J83" s="48"/>
      <c r="K83" s="87">
        <f t="shared" si="48"/>
        <v>0</v>
      </c>
      <c r="L83" s="42"/>
      <c r="M83" s="42"/>
      <c r="N83" s="45"/>
      <c r="O83" s="88">
        <f t="shared" si="49"/>
        <v>0</v>
      </c>
      <c r="P83" s="45"/>
      <c r="Q83" s="42"/>
      <c r="R83" s="42"/>
      <c r="S83" s="45"/>
      <c r="T83" s="45"/>
      <c r="U83" s="42"/>
      <c r="V83" s="88">
        <v>0</v>
      </c>
      <c r="W83" s="88"/>
    </row>
    <row r="84" spans="1:23" x14ac:dyDescent="0.25">
      <c r="E84" s="93"/>
      <c r="G84" s="93"/>
      <c r="H84" s="94"/>
      <c r="J84" s="95"/>
      <c r="L84" s="93"/>
      <c r="M84" s="93"/>
      <c r="N84" s="94"/>
      <c r="P84" s="94"/>
      <c r="Q84" s="93"/>
      <c r="R84" s="93"/>
      <c r="S84" s="94"/>
      <c r="T84" s="94"/>
      <c r="U84" s="93"/>
    </row>
  </sheetData>
  <sheetProtection algorithmName="SHA-512" hashValue="IlmhYBgExBS6bOBibk67fwXPxf/HSXzTpYBti7StPtssRecUczGVRm2u8XskLg8S0AiHlUhQrGHM+/PigrWr9w==" saltValue="smiHFYlxPs2DpE0E+FwX7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45A9E5A-2023-45BD-A28D-640D21E15141}">
          <x14:formula1>
            <xm:f>lista!$A$2:$A$6</xm:f>
          </x14:formula1>
          <xm:sqref>V29:V39 V80 V11:V27 V41:V78 V82:V83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35CB-03A9-4075-8035-25FCD4922498}">
  <dimension ref="A1:W135"/>
  <sheetViews>
    <sheetView showGridLines="0" zoomScaleNormal="100" zoomScaleSheetLayoutView="100" workbookViewId="0">
      <pane ySplit="8" topLeftCell="A9" activePane="bottomLeft" state="frozen"/>
      <selection pane="bottomLeft" activeCell="E12" sqref="E12"/>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2032</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AVERAGE(F9,F103,F116)</f>
        <v>100</v>
      </c>
      <c r="H6" s="75"/>
      <c r="I6" s="21">
        <f>AVERAGE(I9,I103,I116)</f>
        <v>0</v>
      </c>
      <c r="J6" s="76"/>
      <c r="K6" s="21">
        <f>AVERAGE(K9,K103,K116)</f>
        <v>0</v>
      </c>
      <c r="N6" s="75"/>
      <c r="O6" s="21">
        <f>AVERAGE(O9,O103,O116)</f>
        <v>0</v>
      </c>
      <c r="P6" s="77">
        <f>SUM(P9:P134)</f>
        <v>0</v>
      </c>
      <c r="S6" s="75"/>
      <c r="T6" s="78">
        <f>SUM(T9:T134)</f>
        <v>0</v>
      </c>
      <c r="V6" s="21">
        <f>AVERAGE(V9,V103,V116)</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2033</v>
      </c>
      <c r="B9" s="133"/>
      <c r="C9" s="133"/>
      <c r="D9" s="39">
        <f>+D10+D31+D47+D100</f>
        <v>100.00000000000001</v>
      </c>
      <c r="E9" s="40"/>
      <c r="F9" s="27">
        <f>+F10+F31+F47+F100</f>
        <v>100.00000000000001</v>
      </c>
      <c r="G9" s="40"/>
      <c r="H9" s="43"/>
      <c r="I9" s="27">
        <f>+I10+I31+I47+I100</f>
        <v>0</v>
      </c>
      <c r="J9" s="46"/>
      <c r="K9" s="27">
        <f>+K10+K31+K47+K100</f>
        <v>0</v>
      </c>
      <c r="L9" s="40"/>
      <c r="M9" s="40"/>
      <c r="N9" s="43"/>
      <c r="O9" s="27">
        <f>AVERAGE(O10,O31,O47,O100)</f>
        <v>0</v>
      </c>
      <c r="P9" s="43"/>
      <c r="Q9" s="40"/>
      <c r="R9" s="40"/>
      <c r="S9" s="43"/>
      <c r="T9" s="43"/>
      <c r="U9" s="40"/>
      <c r="V9" s="27">
        <f>AVERAGE(V10,V31,V47,V100)</f>
        <v>0</v>
      </c>
      <c r="W9" s="27"/>
    </row>
    <row r="10" spans="1:23" ht="39.950000000000003" customHeight="1" x14ac:dyDescent="0.25">
      <c r="A10" s="23" t="s">
        <v>52</v>
      </c>
      <c r="B10" s="23" t="s">
        <v>53</v>
      </c>
      <c r="C10" s="23" t="s">
        <v>54</v>
      </c>
      <c r="D10" s="36">
        <f>4000/85</f>
        <v>47.058823529411768</v>
      </c>
      <c r="E10" s="41"/>
      <c r="F10" s="28">
        <f>(AVERAGE(F11:F30)*$D$10)</f>
        <v>47.058823529411768</v>
      </c>
      <c r="G10" s="41"/>
      <c r="H10" s="44"/>
      <c r="I10" s="28">
        <f>(AVERAGE(I11:I30)*$D$10)</f>
        <v>0</v>
      </c>
      <c r="J10" s="47"/>
      <c r="K10" s="28">
        <f>(AVERAGE(K11:K30)*$D$10)</f>
        <v>0</v>
      </c>
      <c r="L10" s="41"/>
      <c r="M10" s="41"/>
      <c r="N10" s="44"/>
      <c r="O10" s="28">
        <f>AVERAGE(O11:O30)</f>
        <v>0</v>
      </c>
      <c r="P10" s="44"/>
      <c r="Q10" s="41"/>
      <c r="R10" s="41"/>
      <c r="S10" s="44"/>
      <c r="T10" s="44"/>
      <c r="U10" s="41"/>
      <c r="V10" s="28">
        <f>AVERAGE(V11:V30)</f>
        <v>0</v>
      </c>
      <c r="W10" s="28"/>
    </row>
    <row r="11" spans="1:23" ht="39.950000000000003" customHeight="1" x14ac:dyDescent="0.25">
      <c r="A11" s="49" t="s">
        <v>2409</v>
      </c>
      <c r="B11" s="49" t="s">
        <v>91</v>
      </c>
      <c r="C11" s="49"/>
      <c r="D11" s="32">
        <f>IF(B11="I",$F$2,IF(B11="G/2",$F$2/2,IF(B11="G/5",$F$2/5,IF(B11="G/10",$F$2/10,1))))</f>
        <v>0</v>
      </c>
      <c r="E11" s="42"/>
      <c r="F11" s="37">
        <f t="shared" ref="F11:F30" si="0">IF(H11&lt;&gt;0,0,1)</f>
        <v>1</v>
      </c>
      <c r="G11" s="42"/>
      <c r="H11" s="45"/>
      <c r="I11" s="86">
        <f t="shared" ref="I11:I30" si="1">IF(H11&lt;&gt;0,IF(H11&lt;D11,1,0),0)</f>
        <v>0</v>
      </c>
      <c r="J11" s="48"/>
      <c r="K11" s="87">
        <f t="shared" ref="K11:K30"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289</v>
      </c>
      <c r="B12" s="49" t="s">
        <v>91</v>
      </c>
      <c r="C12" s="49"/>
      <c r="D12" s="32">
        <f t="shared" ref="D12:D13" si="3">IF(B12="I",$F$2,IF(B12="G/2",$F$2/2,IF(B12="G/5",$F$2/5,IF(B12="G/10",$F$2/10,1))))</f>
        <v>0</v>
      </c>
      <c r="E12" s="42"/>
      <c r="F12" s="37">
        <f t="shared" si="0"/>
        <v>1</v>
      </c>
      <c r="G12" s="42"/>
      <c r="H12" s="45"/>
      <c r="I12" s="86">
        <f t="shared" si="1"/>
        <v>0</v>
      </c>
      <c r="J12" s="48"/>
      <c r="K12" s="87">
        <f t="shared" si="2"/>
        <v>0</v>
      </c>
      <c r="L12" s="42"/>
      <c r="M12" s="42"/>
      <c r="N12" s="45"/>
      <c r="O12" s="88">
        <f t="shared" ref="O12:O13" si="4">IF(N12&lt;&gt;0,IF(N12+H12&gt;3*D12,0,IF(N12+H12&gt;D12*2.5,25,IF(N12+H12&gt;D12*2,50,IF(N12+H12&gt;D12*1.5,75,100)))),0)</f>
        <v>0</v>
      </c>
      <c r="P12" s="45"/>
      <c r="Q12" s="42"/>
      <c r="R12" s="42"/>
      <c r="S12" s="45"/>
      <c r="T12" s="45"/>
      <c r="U12" s="42"/>
      <c r="V12" s="88">
        <v>0</v>
      </c>
      <c r="W12" s="88"/>
    </row>
    <row r="13" spans="1:23" ht="39.950000000000003" customHeight="1" x14ac:dyDescent="0.25">
      <c r="A13" s="49" t="s">
        <v>2410</v>
      </c>
      <c r="B13" s="49" t="s">
        <v>128</v>
      </c>
      <c r="C13" s="49" t="s">
        <v>2411</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2412</v>
      </c>
      <c r="B14" s="49" t="s">
        <v>80</v>
      </c>
      <c r="C14" s="49"/>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2413</v>
      </c>
      <c r="B15" s="49" t="s">
        <v>128</v>
      </c>
      <c r="C15" s="49"/>
      <c r="D15" s="32">
        <f t="shared" ref="D15:D16" si="5">IF(B15="I",$F$2,IF(B15="G/2",$F$2/2,IF(B15="G/5",$F$2/5,IF(B15="G/10",$F$2/10,1))))</f>
        <v>0</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2414</v>
      </c>
      <c r="B16" s="49" t="s">
        <v>56</v>
      </c>
      <c r="C16" s="49" t="s">
        <v>1167</v>
      </c>
      <c r="D16" s="32">
        <f t="shared" si="5"/>
        <v>1</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2415</v>
      </c>
      <c r="B17" s="49" t="s">
        <v>80</v>
      </c>
      <c r="C17" s="49"/>
      <c r="D17" s="32">
        <f>IF(B17="I",$F$2,IF(B17="G/2",$F$2/2,IF(B17="G/5",$F$2/5,IF(B17="G/10",$F$2/10,1))))</f>
        <v>0</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2416</v>
      </c>
      <c r="B18" s="49" t="s">
        <v>56</v>
      </c>
      <c r="C18" s="49"/>
      <c r="D18" s="32">
        <f t="shared" ref="D18:D19" si="7">IF(B18="I",$F$2,IF(B18="G/2",$F$2/2,IF(B18="G/5",$F$2/5,IF(B18="G/10",$F$2/10,1))))</f>
        <v>1</v>
      </c>
      <c r="E18" s="42"/>
      <c r="F18" s="37">
        <f t="shared" ref="F18:F23" si="8">IF(H18&lt;&gt;0,0,1)</f>
        <v>1</v>
      </c>
      <c r="G18" s="42"/>
      <c r="H18" s="45"/>
      <c r="I18" s="86">
        <f t="shared" ref="I18:I23" si="9">IF(H18&lt;&gt;0,IF(H18&lt;D18,1,0),0)</f>
        <v>0</v>
      </c>
      <c r="J18" s="48"/>
      <c r="K18" s="87">
        <f t="shared" si="2"/>
        <v>0</v>
      </c>
      <c r="L18" s="42"/>
      <c r="M18" s="42"/>
      <c r="N18" s="45"/>
      <c r="O18" s="88">
        <f t="shared" ref="O18:O19" si="10">IF(N18&lt;&gt;0,IF(N18+H18&gt;3*D18,0,IF(N18+H18&gt;D18*2.5,25,IF(N18+H18&gt;D18*2,50,IF(N18+H18&gt;D18*1.5,75,100)))),0)</f>
        <v>0</v>
      </c>
      <c r="P18" s="45"/>
      <c r="Q18" s="42"/>
      <c r="R18" s="42"/>
      <c r="S18" s="45"/>
      <c r="T18" s="45"/>
      <c r="U18" s="42"/>
      <c r="V18" s="88">
        <v>0</v>
      </c>
      <c r="W18" s="88"/>
    </row>
    <row r="19" spans="1:23" ht="39.950000000000003" customHeight="1" x14ac:dyDescent="0.25">
      <c r="A19" s="49" t="s">
        <v>2417</v>
      </c>
      <c r="B19" s="49" t="s">
        <v>80</v>
      </c>
      <c r="C19" s="49"/>
      <c r="D19" s="32">
        <f t="shared" si="7"/>
        <v>0</v>
      </c>
      <c r="E19" s="42"/>
      <c r="F19" s="37">
        <f t="shared" si="8"/>
        <v>1</v>
      </c>
      <c r="G19" s="42"/>
      <c r="H19" s="45"/>
      <c r="I19" s="86">
        <f t="shared" si="9"/>
        <v>0</v>
      </c>
      <c r="J19" s="48"/>
      <c r="K19" s="87">
        <f t="shared" si="2"/>
        <v>0</v>
      </c>
      <c r="L19" s="42"/>
      <c r="M19" s="42"/>
      <c r="N19" s="45"/>
      <c r="O19" s="88">
        <f t="shared" si="10"/>
        <v>0</v>
      </c>
      <c r="P19" s="45"/>
      <c r="Q19" s="42"/>
      <c r="R19" s="42"/>
      <c r="S19" s="45"/>
      <c r="T19" s="45"/>
      <c r="U19" s="42"/>
      <c r="V19" s="88">
        <v>0</v>
      </c>
      <c r="W19" s="88"/>
    </row>
    <row r="20" spans="1:23" ht="39.950000000000003" customHeight="1" x14ac:dyDescent="0.25">
      <c r="A20" s="49" t="s">
        <v>300</v>
      </c>
      <c r="B20" s="49" t="s">
        <v>80</v>
      </c>
      <c r="C20" s="49"/>
      <c r="D20" s="32">
        <f>IF(B20="I",$F$2,IF(B20="G/2",$F$2/2,IF(B20="G/5",$F$2/5,IF(B20="G/10",$F$2/10,1))))</f>
        <v>0</v>
      </c>
      <c r="E20" s="42"/>
      <c r="F20" s="37">
        <f t="shared" si="8"/>
        <v>1</v>
      </c>
      <c r="G20" s="42"/>
      <c r="H20" s="45"/>
      <c r="I20" s="86">
        <f t="shared" si="9"/>
        <v>0</v>
      </c>
      <c r="J20" s="48"/>
      <c r="K20" s="87">
        <f t="shared" si="2"/>
        <v>0</v>
      </c>
      <c r="L20" s="42"/>
      <c r="M20" s="42"/>
      <c r="N20" s="45"/>
      <c r="O20" s="88">
        <f>IF(N20&lt;&gt;0,IF(N20+H20&gt;3*D20,0,IF(N20+H20&gt;D20*2.5,25,IF(N20+H20&gt;D20*2,50,IF(N20+H20&gt;D20*1.5,75,100)))),0)</f>
        <v>0</v>
      </c>
      <c r="P20" s="45"/>
      <c r="Q20" s="42"/>
      <c r="R20" s="42"/>
      <c r="S20" s="45"/>
      <c r="T20" s="45"/>
      <c r="U20" s="42"/>
      <c r="V20" s="88">
        <v>0</v>
      </c>
      <c r="W20" s="88"/>
    </row>
    <row r="21" spans="1:23" ht="39.950000000000003" customHeight="1" x14ac:dyDescent="0.25">
      <c r="A21" s="49" t="s">
        <v>2418</v>
      </c>
      <c r="B21" s="49" t="s">
        <v>80</v>
      </c>
      <c r="C21" s="49"/>
      <c r="D21" s="32">
        <f t="shared" ref="D21:D22" si="11">IF(B21="I",$F$2,IF(B21="G/2",$F$2/2,IF(B21="G/5",$F$2/5,IF(B21="G/10",$F$2/10,1))))</f>
        <v>0</v>
      </c>
      <c r="E21" s="42"/>
      <c r="F21" s="37">
        <f t="shared" si="8"/>
        <v>1</v>
      </c>
      <c r="G21" s="42"/>
      <c r="H21" s="45"/>
      <c r="I21" s="86">
        <f t="shared" si="9"/>
        <v>0</v>
      </c>
      <c r="J21" s="48"/>
      <c r="K21" s="87">
        <f t="shared" si="2"/>
        <v>0</v>
      </c>
      <c r="L21" s="42"/>
      <c r="M21" s="42"/>
      <c r="N21" s="45"/>
      <c r="O21" s="88">
        <f t="shared" ref="O21:O22" si="12">IF(N21&lt;&gt;0,IF(N21+H21&gt;3*D21,0,IF(N21+H21&gt;D21*2.5,25,IF(N21+H21&gt;D21*2,50,IF(N21+H21&gt;D21*1.5,75,100)))),0)</f>
        <v>0</v>
      </c>
      <c r="P21" s="45"/>
      <c r="Q21" s="42"/>
      <c r="R21" s="42"/>
      <c r="S21" s="45"/>
      <c r="T21" s="45"/>
      <c r="U21" s="42"/>
      <c r="V21" s="88">
        <v>0</v>
      </c>
      <c r="W21" s="88"/>
    </row>
    <row r="22" spans="1:23" ht="39.950000000000003" customHeight="1" x14ac:dyDescent="0.25">
      <c r="A22" s="49" t="s">
        <v>2419</v>
      </c>
      <c r="B22" s="49" t="s">
        <v>56</v>
      </c>
      <c r="C22" s="49"/>
      <c r="D22" s="32">
        <f t="shared" si="11"/>
        <v>1</v>
      </c>
      <c r="E22" s="42"/>
      <c r="F22" s="37">
        <f t="shared" si="8"/>
        <v>1</v>
      </c>
      <c r="G22" s="42"/>
      <c r="H22" s="45"/>
      <c r="I22" s="86">
        <f t="shared" si="9"/>
        <v>0</v>
      </c>
      <c r="J22" s="48"/>
      <c r="K22" s="87">
        <f t="shared" si="2"/>
        <v>0</v>
      </c>
      <c r="L22" s="42"/>
      <c r="M22" s="42"/>
      <c r="N22" s="45"/>
      <c r="O22" s="88">
        <f t="shared" si="12"/>
        <v>0</v>
      </c>
      <c r="P22" s="45"/>
      <c r="Q22" s="42"/>
      <c r="R22" s="42"/>
      <c r="S22" s="45"/>
      <c r="T22" s="45"/>
      <c r="U22" s="42"/>
      <c r="V22" s="88">
        <v>0</v>
      </c>
      <c r="W22" s="88"/>
    </row>
    <row r="23" spans="1:23" ht="39.950000000000003" customHeight="1" x14ac:dyDescent="0.25">
      <c r="A23" s="49" t="s">
        <v>2420</v>
      </c>
      <c r="B23" s="49" t="s">
        <v>56</v>
      </c>
      <c r="C23" s="49"/>
      <c r="D23" s="32">
        <f>IF(B23="I",$F$2,IF(B23="G/2",$F$2/2,IF(B23="G/5",$F$2/5,IF(B23="G/10",$F$2/10,1))))</f>
        <v>1</v>
      </c>
      <c r="E23" s="42"/>
      <c r="F23" s="37">
        <f t="shared" si="8"/>
        <v>1</v>
      </c>
      <c r="G23" s="42"/>
      <c r="H23" s="45"/>
      <c r="I23" s="86">
        <f t="shared" si="9"/>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2421</v>
      </c>
      <c r="B24" s="49" t="s">
        <v>80</v>
      </c>
      <c r="C24" s="49"/>
      <c r="D24" s="32">
        <f t="shared" ref="D24:D102" si="13">IF(B24="I",$F$2,IF(B24="G/2",$F$2/2,IF(B24="G/5",$F$2/5,IF(B24="G/10",$F$2/10,1))))</f>
        <v>0</v>
      </c>
      <c r="E24" s="42"/>
      <c r="F24" s="37">
        <f t="shared" si="0"/>
        <v>1</v>
      </c>
      <c r="G24" s="42"/>
      <c r="H24" s="45"/>
      <c r="I24" s="86">
        <f t="shared" si="1"/>
        <v>0</v>
      </c>
      <c r="J24" s="48"/>
      <c r="K24" s="87">
        <f t="shared" si="2"/>
        <v>0</v>
      </c>
      <c r="L24" s="42"/>
      <c r="M24" s="42"/>
      <c r="N24" s="45"/>
      <c r="O24" s="88">
        <f t="shared" ref="O24:O25" si="14">IF(N24&lt;&gt;0,IF(N24+H24&gt;3*D24,0,IF(N24+H24&gt;D24*2.5,25,IF(N24+H24&gt;D24*2,50,IF(N24+H24&gt;D24*1.5,75,100)))),0)</f>
        <v>0</v>
      </c>
      <c r="P24" s="45"/>
      <c r="Q24" s="42"/>
      <c r="R24" s="42"/>
      <c r="S24" s="45"/>
      <c r="T24" s="45"/>
      <c r="U24" s="42"/>
      <c r="V24" s="88">
        <v>0</v>
      </c>
      <c r="W24" s="88"/>
    </row>
    <row r="25" spans="1:23" ht="39.950000000000003" customHeight="1" x14ac:dyDescent="0.25">
      <c r="A25" s="49" t="s">
        <v>2422</v>
      </c>
      <c r="B25" s="49" t="s">
        <v>56</v>
      </c>
      <c r="C25" s="49"/>
      <c r="D25" s="32">
        <f t="shared" si="13"/>
        <v>1</v>
      </c>
      <c r="E25" s="42"/>
      <c r="F25" s="37">
        <f t="shared" si="0"/>
        <v>1</v>
      </c>
      <c r="G25" s="42"/>
      <c r="H25" s="45"/>
      <c r="I25" s="86">
        <f t="shared" si="1"/>
        <v>0</v>
      </c>
      <c r="J25" s="48"/>
      <c r="K25" s="87">
        <f t="shared" si="2"/>
        <v>0</v>
      </c>
      <c r="L25" s="42"/>
      <c r="M25" s="42"/>
      <c r="N25" s="45"/>
      <c r="O25" s="88">
        <f t="shared" si="14"/>
        <v>0</v>
      </c>
      <c r="P25" s="45"/>
      <c r="Q25" s="42"/>
      <c r="R25" s="42"/>
      <c r="S25" s="45"/>
      <c r="T25" s="45"/>
      <c r="U25" s="42"/>
      <c r="V25" s="88">
        <v>0</v>
      </c>
      <c r="W25" s="88"/>
    </row>
    <row r="26" spans="1:23" ht="39.950000000000003" customHeight="1" x14ac:dyDescent="0.25">
      <c r="A26" s="49" t="s">
        <v>2423</v>
      </c>
      <c r="B26" s="49" t="s">
        <v>56</v>
      </c>
      <c r="C26" s="49"/>
      <c r="D26" s="32">
        <f>IF(B26="I",$F$2,IF(B26="G/2",$F$2/2,IF(B26="G/5",$F$2/5,IF(B26="G/10",$F$2/10,1))))</f>
        <v>1</v>
      </c>
      <c r="E26" s="42"/>
      <c r="F26" s="37">
        <f t="shared" si="0"/>
        <v>1</v>
      </c>
      <c r="G26" s="42"/>
      <c r="H26" s="45"/>
      <c r="I26" s="86">
        <f t="shared" si="1"/>
        <v>0</v>
      </c>
      <c r="J26" s="48"/>
      <c r="K26" s="87">
        <f t="shared" si="2"/>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2424</v>
      </c>
      <c r="B27" s="49" t="s">
        <v>80</v>
      </c>
      <c r="C27" s="49"/>
      <c r="D27" s="32">
        <f t="shared" si="13"/>
        <v>0</v>
      </c>
      <c r="E27" s="42"/>
      <c r="F27" s="37">
        <f t="shared" si="0"/>
        <v>1</v>
      </c>
      <c r="G27" s="42"/>
      <c r="H27" s="45"/>
      <c r="I27" s="86">
        <f t="shared" si="1"/>
        <v>0</v>
      </c>
      <c r="J27" s="48"/>
      <c r="K27" s="87">
        <f t="shared" si="2"/>
        <v>0</v>
      </c>
      <c r="L27" s="42"/>
      <c r="M27" s="42"/>
      <c r="N27" s="45"/>
      <c r="O27" s="88">
        <f t="shared" ref="O27:O28" si="15">IF(N27&lt;&gt;0,IF(N27+H27&gt;3*D27,0,IF(N27+H27&gt;D27*2.5,25,IF(N27+H27&gt;D27*2,50,IF(N27+H27&gt;D27*1.5,75,100)))),0)</f>
        <v>0</v>
      </c>
      <c r="P27" s="45"/>
      <c r="Q27" s="42"/>
      <c r="R27" s="42"/>
      <c r="S27" s="45"/>
      <c r="T27" s="45"/>
      <c r="U27" s="42"/>
      <c r="V27" s="88">
        <v>0</v>
      </c>
      <c r="W27" s="88"/>
    </row>
    <row r="28" spans="1:23" ht="39.950000000000003" customHeight="1" x14ac:dyDescent="0.25">
      <c r="A28" s="49" t="s">
        <v>2425</v>
      </c>
      <c r="B28" s="49" t="s">
        <v>56</v>
      </c>
      <c r="C28" s="49"/>
      <c r="D28" s="32">
        <f t="shared" si="13"/>
        <v>1</v>
      </c>
      <c r="E28" s="42"/>
      <c r="F28" s="37">
        <f t="shared" si="0"/>
        <v>1</v>
      </c>
      <c r="G28" s="42"/>
      <c r="H28" s="45"/>
      <c r="I28" s="86">
        <f t="shared" si="1"/>
        <v>0</v>
      </c>
      <c r="J28" s="48"/>
      <c r="K28" s="87">
        <f t="shared" si="2"/>
        <v>0</v>
      </c>
      <c r="L28" s="42"/>
      <c r="M28" s="42"/>
      <c r="N28" s="45"/>
      <c r="O28" s="88">
        <f t="shared" si="15"/>
        <v>0</v>
      </c>
      <c r="P28" s="45"/>
      <c r="Q28" s="42"/>
      <c r="R28" s="42"/>
      <c r="S28" s="45"/>
      <c r="T28" s="45"/>
      <c r="U28" s="42"/>
      <c r="V28" s="88">
        <v>0</v>
      </c>
      <c r="W28" s="88"/>
    </row>
    <row r="29" spans="1:23" ht="39.950000000000003" customHeight="1" x14ac:dyDescent="0.25">
      <c r="A29" s="49" t="s">
        <v>2426</v>
      </c>
      <c r="B29" s="49" t="s">
        <v>128</v>
      </c>
      <c r="C29" s="49" t="s">
        <v>2427</v>
      </c>
      <c r="D29" s="32">
        <f>IF(B29="I",$F$2,IF(B29="G/2",$F$2/2,IF(B29="G/5",$F$2/5,IF(B29="G/10",$F$2/10,1))))</f>
        <v>0</v>
      </c>
      <c r="E29" s="42"/>
      <c r="F29" s="37">
        <f t="shared" si="0"/>
        <v>1</v>
      </c>
      <c r="G29" s="42"/>
      <c r="H29" s="45"/>
      <c r="I29" s="86">
        <f t="shared" si="1"/>
        <v>0</v>
      </c>
      <c r="J29" s="48"/>
      <c r="K29" s="87">
        <f t="shared" si="2"/>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2428</v>
      </c>
      <c r="B30" s="49" t="s">
        <v>56</v>
      </c>
      <c r="C30" s="49"/>
      <c r="D30" s="32">
        <f t="shared" si="13"/>
        <v>1</v>
      </c>
      <c r="E30" s="42"/>
      <c r="F30" s="37">
        <f t="shared" si="0"/>
        <v>1</v>
      </c>
      <c r="G30" s="42"/>
      <c r="H30" s="45"/>
      <c r="I30" s="86">
        <f t="shared" si="1"/>
        <v>0</v>
      </c>
      <c r="J30" s="48"/>
      <c r="K30" s="87">
        <f t="shared" si="2"/>
        <v>0</v>
      </c>
      <c r="L30" s="42"/>
      <c r="M30" s="42"/>
      <c r="N30" s="45"/>
      <c r="O30" s="88">
        <f t="shared" ref="O30" si="16">IF(N30&lt;&gt;0,IF(N30+H30&gt;3*D30,0,IF(N30+H30&gt;D30*2.5,25,IF(N30+H30&gt;D30*2,50,IF(N30+H30&gt;D30*1.5,75,100)))),0)</f>
        <v>0</v>
      </c>
      <c r="P30" s="45"/>
      <c r="Q30" s="42"/>
      <c r="R30" s="42"/>
      <c r="S30" s="45"/>
      <c r="T30" s="45"/>
      <c r="U30" s="42"/>
      <c r="V30" s="88">
        <v>0</v>
      </c>
      <c r="W30" s="88"/>
    </row>
    <row r="31" spans="1:23" ht="39.950000000000003" customHeight="1" x14ac:dyDescent="0.25">
      <c r="A31" s="23" t="s">
        <v>72</v>
      </c>
      <c r="B31" s="23" t="s">
        <v>53</v>
      </c>
      <c r="C31" s="23" t="s">
        <v>54</v>
      </c>
      <c r="D31" s="36">
        <f>1500/85</f>
        <v>17.647058823529413</v>
      </c>
      <c r="E31" s="41"/>
      <c r="F31" s="28">
        <f>(AVERAGE(F32:F46)*$D$31)</f>
        <v>17.647058823529413</v>
      </c>
      <c r="G31" s="41"/>
      <c r="H31" s="44"/>
      <c r="I31" s="28">
        <f>(AVERAGE(I32:I46)*$D$31)</f>
        <v>0</v>
      </c>
      <c r="J31" s="47"/>
      <c r="K31" s="28">
        <f>(AVERAGE(K32:K46)*$D$31)</f>
        <v>0</v>
      </c>
      <c r="L31" s="41"/>
      <c r="M31" s="41"/>
      <c r="N31" s="44"/>
      <c r="O31" s="28">
        <f>AVERAGE(O32:O46)</f>
        <v>0</v>
      </c>
      <c r="P31" s="44"/>
      <c r="Q31" s="41"/>
      <c r="R31" s="41"/>
      <c r="S31" s="44"/>
      <c r="T31" s="44"/>
      <c r="U31" s="41"/>
      <c r="V31" s="28">
        <f>AVERAGE(V32:V46)</f>
        <v>0</v>
      </c>
      <c r="W31" s="28"/>
    </row>
    <row r="32" spans="1:23" ht="39.950000000000003" customHeight="1" x14ac:dyDescent="0.25">
      <c r="A32" s="49" t="s">
        <v>318</v>
      </c>
      <c r="B32" s="49" t="s">
        <v>58</v>
      </c>
      <c r="C32" s="49"/>
      <c r="D32" s="32">
        <f t="shared" si="13"/>
        <v>0</v>
      </c>
      <c r="E32" s="42"/>
      <c r="F32" s="37">
        <f t="shared" ref="F32:F46" si="17">IF(H32&lt;&gt;0,0,1)</f>
        <v>1</v>
      </c>
      <c r="G32" s="42"/>
      <c r="H32" s="45"/>
      <c r="I32" s="86">
        <f t="shared" ref="I32:I46" si="18">IF(H32&lt;&gt;0,IF(H32&lt;D32,1,0),0)</f>
        <v>0</v>
      </c>
      <c r="J32" s="48"/>
      <c r="K32" s="87">
        <f t="shared" ref="K32:K46" si="19">IF(J32&lt;&gt;0,IF(J32&lt;2017,1,0),0)</f>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2429</v>
      </c>
      <c r="B33" s="49" t="s">
        <v>80</v>
      </c>
      <c r="C33" s="49" t="s">
        <v>2430</v>
      </c>
      <c r="D33" s="32">
        <f t="shared" si="13"/>
        <v>0</v>
      </c>
      <c r="E33" s="42"/>
      <c r="F33" s="37">
        <f t="shared" si="17"/>
        <v>1</v>
      </c>
      <c r="G33" s="42"/>
      <c r="H33" s="45"/>
      <c r="I33" s="86">
        <f t="shared" si="18"/>
        <v>0</v>
      </c>
      <c r="J33" s="48"/>
      <c r="K33" s="87">
        <f t="shared" si="19"/>
        <v>0</v>
      </c>
      <c r="L33" s="42"/>
      <c r="M33" s="42"/>
      <c r="N33" s="45"/>
      <c r="O33" s="88">
        <f t="shared" ref="O33:O34" si="20">IF(N33&lt;&gt;0,IF(N33+H33&gt;3*D33,0,IF(N33+H33&gt;D33*2.5,25,IF(N33+H33&gt;D33*2,50,IF(N33+H33&gt;D33*1.5,75,100)))),0)</f>
        <v>0</v>
      </c>
      <c r="P33" s="45"/>
      <c r="Q33" s="42"/>
      <c r="R33" s="42"/>
      <c r="S33" s="45"/>
      <c r="T33" s="45"/>
      <c r="U33" s="42"/>
      <c r="V33" s="88">
        <v>0</v>
      </c>
      <c r="W33" s="88"/>
    </row>
    <row r="34" spans="1:23" ht="39.950000000000003" customHeight="1" x14ac:dyDescent="0.25">
      <c r="A34" s="49" t="s">
        <v>2431</v>
      </c>
      <c r="B34" s="49" t="s">
        <v>56</v>
      </c>
      <c r="C34" s="49"/>
      <c r="D34" s="32">
        <f t="shared" si="13"/>
        <v>1</v>
      </c>
      <c r="E34" s="42"/>
      <c r="F34" s="37">
        <f t="shared" si="17"/>
        <v>1</v>
      </c>
      <c r="G34" s="42"/>
      <c r="H34" s="45"/>
      <c r="I34" s="86">
        <f t="shared" si="18"/>
        <v>0</v>
      </c>
      <c r="J34" s="48"/>
      <c r="K34" s="87">
        <f t="shared" si="19"/>
        <v>0</v>
      </c>
      <c r="L34" s="42"/>
      <c r="M34" s="42"/>
      <c r="N34" s="45"/>
      <c r="O34" s="88">
        <f t="shared" si="20"/>
        <v>0</v>
      </c>
      <c r="P34" s="45"/>
      <c r="Q34" s="42"/>
      <c r="R34" s="42"/>
      <c r="S34" s="45"/>
      <c r="T34" s="45"/>
      <c r="U34" s="42"/>
      <c r="V34" s="88">
        <v>0</v>
      </c>
      <c r="W34" s="88"/>
    </row>
    <row r="35" spans="1:23" ht="39.950000000000003" customHeight="1" x14ac:dyDescent="0.25">
      <c r="A35" s="49" t="s">
        <v>2432</v>
      </c>
      <c r="B35" s="49" t="s">
        <v>80</v>
      </c>
      <c r="C35" s="49" t="s">
        <v>2433</v>
      </c>
      <c r="D35" s="32">
        <f t="shared" si="13"/>
        <v>0</v>
      </c>
      <c r="E35" s="42"/>
      <c r="F35" s="37">
        <f t="shared" si="17"/>
        <v>1</v>
      </c>
      <c r="G35" s="42"/>
      <c r="H35" s="45"/>
      <c r="I35" s="86">
        <f t="shared" si="18"/>
        <v>0</v>
      </c>
      <c r="J35" s="48"/>
      <c r="K35" s="87">
        <f t="shared" si="19"/>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2434</v>
      </c>
      <c r="B36" s="49" t="s">
        <v>56</v>
      </c>
      <c r="C36" s="49" t="s">
        <v>2435</v>
      </c>
      <c r="D36" s="32">
        <f t="shared" si="13"/>
        <v>1</v>
      </c>
      <c r="E36" s="42"/>
      <c r="F36" s="37">
        <f t="shared" si="17"/>
        <v>1</v>
      </c>
      <c r="G36" s="42"/>
      <c r="H36" s="45"/>
      <c r="I36" s="86">
        <f t="shared" si="18"/>
        <v>0</v>
      </c>
      <c r="J36" s="48"/>
      <c r="K36" s="87">
        <f t="shared" si="19"/>
        <v>0</v>
      </c>
      <c r="L36" s="42"/>
      <c r="M36" s="42"/>
      <c r="N36" s="45"/>
      <c r="O36" s="88">
        <f t="shared" ref="O36:O37" si="21">IF(N36&lt;&gt;0,IF(N36+H36&gt;3*D36,0,IF(N36+H36&gt;D36*2.5,25,IF(N36+H36&gt;D36*2,50,IF(N36+H36&gt;D36*1.5,75,100)))),0)</f>
        <v>0</v>
      </c>
      <c r="P36" s="45"/>
      <c r="Q36" s="42"/>
      <c r="R36" s="42"/>
      <c r="S36" s="45"/>
      <c r="T36" s="45"/>
      <c r="U36" s="42"/>
      <c r="V36" s="88">
        <v>0</v>
      </c>
      <c r="W36" s="88"/>
    </row>
    <row r="37" spans="1:23" ht="39.950000000000003" customHeight="1" x14ac:dyDescent="0.25">
      <c r="A37" s="49" t="s">
        <v>2436</v>
      </c>
      <c r="B37" s="49" t="s">
        <v>80</v>
      </c>
      <c r="C37" s="49"/>
      <c r="D37" s="32">
        <f t="shared" si="13"/>
        <v>0</v>
      </c>
      <c r="E37" s="42"/>
      <c r="F37" s="37">
        <f t="shared" si="17"/>
        <v>1</v>
      </c>
      <c r="G37" s="42"/>
      <c r="H37" s="45"/>
      <c r="I37" s="86">
        <f t="shared" si="18"/>
        <v>0</v>
      </c>
      <c r="J37" s="48"/>
      <c r="K37" s="87">
        <f t="shared" si="19"/>
        <v>0</v>
      </c>
      <c r="L37" s="42"/>
      <c r="M37" s="42"/>
      <c r="N37" s="45"/>
      <c r="O37" s="88">
        <f t="shared" si="21"/>
        <v>0</v>
      </c>
      <c r="P37" s="45"/>
      <c r="Q37" s="42"/>
      <c r="R37" s="42"/>
      <c r="S37" s="45"/>
      <c r="T37" s="45"/>
      <c r="U37" s="42"/>
      <c r="V37" s="88">
        <v>0</v>
      </c>
      <c r="W37" s="88"/>
    </row>
    <row r="38" spans="1:23" ht="39.950000000000003" customHeight="1" x14ac:dyDescent="0.25">
      <c r="A38" s="49" t="s">
        <v>2437</v>
      </c>
      <c r="B38" s="49" t="s">
        <v>80</v>
      </c>
      <c r="C38" s="49"/>
      <c r="D38" s="32">
        <f t="shared" si="13"/>
        <v>0</v>
      </c>
      <c r="E38" s="42"/>
      <c r="F38" s="37">
        <f t="shared" si="17"/>
        <v>1</v>
      </c>
      <c r="G38" s="42"/>
      <c r="H38" s="45"/>
      <c r="I38" s="86">
        <f t="shared" si="18"/>
        <v>0</v>
      </c>
      <c r="J38" s="48"/>
      <c r="K38" s="87">
        <f t="shared" si="19"/>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2438</v>
      </c>
      <c r="B39" s="49" t="s">
        <v>58</v>
      </c>
      <c r="C39" s="49"/>
      <c r="D39" s="32">
        <f t="shared" si="13"/>
        <v>0</v>
      </c>
      <c r="E39" s="42"/>
      <c r="F39" s="37">
        <f t="shared" si="17"/>
        <v>1</v>
      </c>
      <c r="G39" s="42"/>
      <c r="H39" s="45"/>
      <c r="I39" s="86">
        <f t="shared" si="18"/>
        <v>0</v>
      </c>
      <c r="J39" s="48"/>
      <c r="K39" s="87">
        <f t="shared" si="19"/>
        <v>0</v>
      </c>
      <c r="L39" s="42"/>
      <c r="M39" s="42"/>
      <c r="N39" s="45"/>
      <c r="O39" s="88">
        <f t="shared" ref="O39:O40" si="22">IF(N39&lt;&gt;0,IF(N39+H39&gt;3*D39,0,IF(N39+H39&gt;D39*2.5,25,IF(N39+H39&gt;D39*2,50,IF(N39+H39&gt;D39*1.5,75,100)))),0)</f>
        <v>0</v>
      </c>
      <c r="P39" s="45"/>
      <c r="Q39" s="42"/>
      <c r="R39" s="42"/>
      <c r="S39" s="45"/>
      <c r="T39" s="45"/>
      <c r="U39" s="42"/>
      <c r="V39" s="88">
        <v>0</v>
      </c>
      <c r="W39" s="88"/>
    </row>
    <row r="40" spans="1:23" ht="39.950000000000003" customHeight="1" x14ac:dyDescent="0.25">
      <c r="A40" s="49" t="s">
        <v>2439</v>
      </c>
      <c r="B40" s="49" t="s">
        <v>80</v>
      </c>
      <c r="C40" s="49"/>
      <c r="D40" s="32">
        <f t="shared" si="13"/>
        <v>0</v>
      </c>
      <c r="E40" s="42"/>
      <c r="F40" s="37">
        <f t="shared" si="17"/>
        <v>1</v>
      </c>
      <c r="G40" s="42"/>
      <c r="H40" s="45"/>
      <c r="I40" s="86">
        <f t="shared" si="18"/>
        <v>0</v>
      </c>
      <c r="J40" s="48"/>
      <c r="K40" s="87">
        <f t="shared" si="19"/>
        <v>0</v>
      </c>
      <c r="L40" s="42"/>
      <c r="M40" s="42"/>
      <c r="N40" s="45"/>
      <c r="O40" s="88">
        <f t="shared" si="22"/>
        <v>0</v>
      </c>
      <c r="P40" s="45"/>
      <c r="Q40" s="42"/>
      <c r="R40" s="42"/>
      <c r="S40" s="45"/>
      <c r="T40" s="45"/>
      <c r="U40" s="42"/>
      <c r="V40" s="88">
        <v>0</v>
      </c>
      <c r="W40" s="88"/>
    </row>
    <row r="41" spans="1:23" ht="39.950000000000003" customHeight="1" x14ac:dyDescent="0.25">
      <c r="A41" s="49" t="s">
        <v>2440</v>
      </c>
      <c r="B41" s="49" t="s">
        <v>80</v>
      </c>
      <c r="C41" s="49"/>
      <c r="D41" s="32">
        <f t="shared" si="13"/>
        <v>0</v>
      </c>
      <c r="E41" s="42"/>
      <c r="F41" s="37">
        <f t="shared" si="17"/>
        <v>1</v>
      </c>
      <c r="G41" s="42"/>
      <c r="H41" s="45"/>
      <c r="I41" s="86">
        <f t="shared" si="18"/>
        <v>0</v>
      </c>
      <c r="J41" s="48"/>
      <c r="K41" s="87">
        <f t="shared" si="19"/>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2441</v>
      </c>
      <c r="B42" s="49" t="s">
        <v>80</v>
      </c>
      <c r="C42" s="49"/>
      <c r="D42" s="32">
        <f t="shared" si="13"/>
        <v>0</v>
      </c>
      <c r="E42" s="42"/>
      <c r="F42" s="37">
        <f t="shared" si="17"/>
        <v>1</v>
      </c>
      <c r="G42" s="42"/>
      <c r="H42" s="45"/>
      <c r="I42" s="86">
        <f t="shared" si="18"/>
        <v>0</v>
      </c>
      <c r="J42" s="48"/>
      <c r="K42" s="87">
        <f t="shared" si="19"/>
        <v>0</v>
      </c>
      <c r="L42" s="42"/>
      <c r="M42" s="42"/>
      <c r="N42" s="45"/>
      <c r="O42" s="88">
        <f t="shared" ref="O42:O43" si="23">IF(N42&lt;&gt;0,IF(N42+H42&gt;3*D42,0,IF(N42+H42&gt;D42*2.5,25,IF(N42+H42&gt;D42*2,50,IF(N42+H42&gt;D42*1.5,75,100)))),0)</f>
        <v>0</v>
      </c>
      <c r="P42" s="45"/>
      <c r="Q42" s="42"/>
      <c r="R42" s="42"/>
      <c r="S42" s="45"/>
      <c r="T42" s="45"/>
      <c r="U42" s="42"/>
      <c r="V42" s="88">
        <v>0</v>
      </c>
      <c r="W42" s="88"/>
    </row>
    <row r="43" spans="1:23" ht="39.950000000000003" customHeight="1" x14ac:dyDescent="0.25">
      <c r="A43" s="49" t="s">
        <v>1412</v>
      </c>
      <c r="B43" s="49" t="s">
        <v>91</v>
      </c>
      <c r="C43" s="49"/>
      <c r="D43" s="32">
        <f t="shared" si="13"/>
        <v>0</v>
      </c>
      <c r="E43" s="42"/>
      <c r="F43" s="37">
        <f t="shared" si="17"/>
        <v>1</v>
      </c>
      <c r="G43" s="42"/>
      <c r="H43" s="45"/>
      <c r="I43" s="86">
        <f t="shared" si="18"/>
        <v>0</v>
      </c>
      <c r="J43" s="48"/>
      <c r="K43" s="87">
        <f t="shared" si="19"/>
        <v>0</v>
      </c>
      <c r="L43" s="42"/>
      <c r="M43" s="42"/>
      <c r="N43" s="45"/>
      <c r="O43" s="88">
        <f t="shared" si="23"/>
        <v>0</v>
      </c>
      <c r="P43" s="45"/>
      <c r="Q43" s="42"/>
      <c r="R43" s="42"/>
      <c r="S43" s="45"/>
      <c r="T43" s="45"/>
      <c r="U43" s="42"/>
      <c r="V43" s="88">
        <v>0</v>
      </c>
      <c r="W43" s="88"/>
    </row>
    <row r="44" spans="1:23" ht="39.950000000000003" customHeight="1" x14ac:dyDescent="0.25">
      <c r="A44" s="49" t="s">
        <v>2442</v>
      </c>
      <c r="B44" s="49" t="s">
        <v>80</v>
      </c>
      <c r="C44" s="49"/>
      <c r="D44" s="32">
        <f t="shared" si="13"/>
        <v>0</v>
      </c>
      <c r="E44" s="42"/>
      <c r="F44" s="37">
        <f t="shared" si="17"/>
        <v>1</v>
      </c>
      <c r="G44" s="42"/>
      <c r="H44" s="45"/>
      <c r="I44" s="86">
        <f t="shared" si="18"/>
        <v>0</v>
      </c>
      <c r="J44" s="48"/>
      <c r="K44" s="87">
        <f t="shared" si="19"/>
        <v>0</v>
      </c>
      <c r="L44" s="42"/>
      <c r="M44" s="42"/>
      <c r="N44" s="45"/>
      <c r="O44" s="88">
        <f t="shared" ref="O44:O46" si="24">IF(N44&lt;&gt;0,IF(N44+H44&gt;3*D44,0,IF(N44+H44&gt;D44*2.5,25,IF(N44+H44&gt;D44*2,50,IF(N44+H44&gt;D44*1.5,75,100)))),0)</f>
        <v>0</v>
      </c>
      <c r="P44" s="45"/>
      <c r="Q44" s="42"/>
      <c r="R44" s="42"/>
      <c r="S44" s="45"/>
      <c r="T44" s="45"/>
      <c r="U44" s="42"/>
      <c r="V44" s="88">
        <v>0</v>
      </c>
      <c r="W44" s="88"/>
    </row>
    <row r="45" spans="1:23" ht="39.950000000000003" customHeight="1" x14ac:dyDescent="0.25">
      <c r="A45" s="49" t="s">
        <v>2443</v>
      </c>
      <c r="B45" s="49" t="s">
        <v>58</v>
      </c>
      <c r="C45" s="49" t="s">
        <v>2444</v>
      </c>
      <c r="D45" s="32">
        <f t="shared" si="13"/>
        <v>0</v>
      </c>
      <c r="E45" s="42"/>
      <c r="F45" s="37">
        <f t="shared" si="17"/>
        <v>1</v>
      </c>
      <c r="G45" s="42"/>
      <c r="H45" s="45"/>
      <c r="I45" s="86">
        <f t="shared" si="18"/>
        <v>0</v>
      </c>
      <c r="J45" s="48"/>
      <c r="K45" s="87">
        <f t="shared" si="19"/>
        <v>0</v>
      </c>
      <c r="L45" s="42"/>
      <c r="M45" s="42"/>
      <c r="N45" s="45"/>
      <c r="O45" s="88">
        <f t="shared" si="24"/>
        <v>0</v>
      </c>
      <c r="P45" s="45"/>
      <c r="Q45" s="42"/>
      <c r="R45" s="42"/>
      <c r="S45" s="45"/>
      <c r="T45" s="45"/>
      <c r="U45" s="42"/>
      <c r="V45" s="88">
        <v>0</v>
      </c>
      <c r="W45" s="88"/>
    </row>
    <row r="46" spans="1:23" ht="39.950000000000003" customHeight="1" x14ac:dyDescent="0.25">
      <c r="A46" s="49" t="s">
        <v>2445</v>
      </c>
      <c r="B46" s="49" t="s">
        <v>128</v>
      </c>
      <c r="C46" s="49"/>
      <c r="D46" s="32">
        <f t="shared" si="13"/>
        <v>0</v>
      </c>
      <c r="E46" s="42"/>
      <c r="F46" s="37">
        <f t="shared" si="17"/>
        <v>1</v>
      </c>
      <c r="G46" s="42"/>
      <c r="H46" s="45"/>
      <c r="I46" s="86">
        <f t="shared" si="18"/>
        <v>0</v>
      </c>
      <c r="J46" s="48"/>
      <c r="K46" s="87">
        <f t="shared" si="19"/>
        <v>0</v>
      </c>
      <c r="L46" s="42"/>
      <c r="M46" s="42"/>
      <c r="N46" s="45"/>
      <c r="O46" s="88">
        <f t="shared" si="24"/>
        <v>0</v>
      </c>
      <c r="P46" s="45"/>
      <c r="Q46" s="42"/>
      <c r="R46" s="42"/>
      <c r="S46" s="45"/>
      <c r="T46" s="45"/>
      <c r="U46" s="42"/>
      <c r="V46" s="88">
        <v>0</v>
      </c>
      <c r="W46" s="88"/>
    </row>
    <row r="47" spans="1:23" ht="39.950000000000003" customHeight="1" x14ac:dyDescent="0.25">
      <c r="A47" s="23" t="s">
        <v>60</v>
      </c>
      <c r="B47" s="23" t="s">
        <v>53</v>
      </c>
      <c r="C47" s="23" t="s">
        <v>54</v>
      </c>
      <c r="D47" s="36">
        <f>1000/85</f>
        <v>11.764705882352942</v>
      </c>
      <c r="E47" s="41"/>
      <c r="F47" s="28">
        <f>(AVERAGE(F48:F99)*$D$47)</f>
        <v>11.764705882352942</v>
      </c>
      <c r="G47" s="41"/>
      <c r="H47" s="44"/>
      <c r="I47" s="28">
        <f>(AVERAGE(I48:I99)*$D$47)</f>
        <v>0</v>
      </c>
      <c r="J47" s="47"/>
      <c r="K47" s="28">
        <f>(AVERAGE(K48:K99)*$D$47)</f>
        <v>0</v>
      </c>
      <c r="L47" s="41"/>
      <c r="M47" s="41"/>
      <c r="N47" s="44"/>
      <c r="O47" s="28">
        <f>AVERAGE(O48:O99)</f>
        <v>0</v>
      </c>
      <c r="P47" s="44"/>
      <c r="Q47" s="41"/>
      <c r="R47" s="41"/>
      <c r="S47" s="44"/>
      <c r="T47" s="44"/>
      <c r="U47" s="41"/>
      <c r="V47" s="28">
        <f>AVERAGE(V48:V99)</f>
        <v>0</v>
      </c>
      <c r="W47" s="28"/>
    </row>
    <row r="48" spans="1:23" ht="39.950000000000003" customHeight="1" x14ac:dyDescent="0.25">
      <c r="A48" s="49" t="s">
        <v>2446</v>
      </c>
      <c r="B48" s="49" t="s">
        <v>58</v>
      </c>
      <c r="C48" s="49" t="s">
        <v>2447</v>
      </c>
      <c r="D48" s="32">
        <f t="shared" si="13"/>
        <v>0</v>
      </c>
      <c r="E48" s="42"/>
      <c r="F48" s="37">
        <f t="shared" ref="F48:F99" si="25">IF(H48&lt;&gt;0,0,1)</f>
        <v>1</v>
      </c>
      <c r="G48" s="42"/>
      <c r="H48" s="45"/>
      <c r="I48" s="86">
        <f t="shared" ref="I48:I99" si="26">IF(H48&lt;&gt;0,IF(H48&lt;D48,1,0),0)</f>
        <v>0</v>
      </c>
      <c r="J48" s="48"/>
      <c r="K48" s="87">
        <f t="shared" ref="K48:K99" si="27">IF(J48&lt;&gt;0,IF(J48&lt;2017,1,0),0)</f>
        <v>0</v>
      </c>
      <c r="L48" s="42"/>
      <c r="M48" s="42"/>
      <c r="N48" s="45"/>
      <c r="O48" s="88">
        <f t="shared" ref="O48" si="28">IF(N48&lt;&gt;0,IF(N48+H48&gt;3*D48,0,IF(N48+H48&gt;D48*2.5,25,IF(N48+H48&gt;D48*2,50,IF(N48+H48&gt;D48*1.5,75,100)))),0)</f>
        <v>0</v>
      </c>
      <c r="P48" s="45"/>
      <c r="Q48" s="42"/>
      <c r="R48" s="42"/>
      <c r="S48" s="45"/>
      <c r="T48" s="45"/>
      <c r="U48" s="42"/>
      <c r="V48" s="88">
        <v>0</v>
      </c>
      <c r="W48" s="88"/>
    </row>
    <row r="49" spans="1:23" ht="39.950000000000003" customHeight="1" x14ac:dyDescent="0.25">
      <c r="A49" s="49" t="s">
        <v>2448</v>
      </c>
      <c r="B49" s="49" t="s">
        <v>56</v>
      </c>
      <c r="C49" s="49"/>
      <c r="D49" s="32">
        <f t="shared" ref="D49:D67" si="29">IF(B49="I",$F$2,IF(B49="G/2",$F$2/2,IF(B49="G/5",$F$2/5,IF(B49="G/10",$F$2/10,1))))</f>
        <v>1</v>
      </c>
      <c r="E49" s="42"/>
      <c r="F49" s="37">
        <f t="shared" ref="F49:F67" si="30">IF(H49&lt;&gt;0,0,1)</f>
        <v>1</v>
      </c>
      <c r="G49" s="42"/>
      <c r="H49" s="45"/>
      <c r="I49" s="86">
        <f t="shared" ref="I49:I67" si="31">IF(H49&lt;&gt;0,IF(H49&lt;D49,1,0),0)</f>
        <v>0</v>
      </c>
      <c r="J49" s="48"/>
      <c r="K49" s="87">
        <f t="shared" si="27"/>
        <v>0</v>
      </c>
      <c r="L49" s="42"/>
      <c r="M49" s="42"/>
      <c r="N49" s="45"/>
      <c r="O49" s="88">
        <f>IF(N49&lt;&gt;0,IF(N49+H49&gt;3*D49,0,IF(N49+H49&gt;D49*2.5,25,IF(N49+H49&gt;D49*2,50,IF(N49+H49&gt;D49*1.5,75,100)))),0)</f>
        <v>0</v>
      </c>
      <c r="P49" s="45"/>
      <c r="Q49" s="42"/>
      <c r="R49" s="42"/>
      <c r="S49" s="45"/>
      <c r="T49" s="45"/>
      <c r="U49" s="42"/>
      <c r="V49" s="88">
        <v>0</v>
      </c>
      <c r="W49" s="88"/>
    </row>
    <row r="50" spans="1:23" ht="39.950000000000003" customHeight="1" x14ac:dyDescent="0.25">
      <c r="A50" s="49" t="s">
        <v>2449</v>
      </c>
      <c r="B50" s="49" t="s">
        <v>80</v>
      </c>
      <c r="C50" s="49" t="s">
        <v>2450</v>
      </c>
      <c r="D50" s="32">
        <f t="shared" si="29"/>
        <v>0</v>
      </c>
      <c r="E50" s="42"/>
      <c r="F50" s="37">
        <f t="shared" si="30"/>
        <v>1</v>
      </c>
      <c r="G50" s="42"/>
      <c r="H50" s="45"/>
      <c r="I50" s="86">
        <f t="shared" si="31"/>
        <v>0</v>
      </c>
      <c r="J50" s="48"/>
      <c r="K50" s="87">
        <f t="shared" si="27"/>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2451</v>
      </c>
      <c r="B51" s="49" t="s">
        <v>91</v>
      </c>
      <c r="C51" s="49"/>
      <c r="D51" s="32">
        <f t="shared" si="29"/>
        <v>0</v>
      </c>
      <c r="E51" s="42"/>
      <c r="F51" s="37">
        <f t="shared" si="30"/>
        <v>1</v>
      </c>
      <c r="G51" s="42"/>
      <c r="H51" s="45"/>
      <c r="I51" s="86">
        <f t="shared" si="31"/>
        <v>0</v>
      </c>
      <c r="J51" s="48"/>
      <c r="K51" s="87">
        <f t="shared" si="27"/>
        <v>0</v>
      </c>
      <c r="L51" s="42"/>
      <c r="M51" s="42"/>
      <c r="N51" s="45"/>
      <c r="O51" s="88">
        <f t="shared" ref="O51:O52" si="32">IF(N51&lt;&gt;0,IF(N51+H51&gt;3*D51,0,IF(N51+H51&gt;D51*2.5,25,IF(N51+H51&gt;D51*2,50,IF(N51+H51&gt;D51*1.5,75,100)))),0)</f>
        <v>0</v>
      </c>
      <c r="P51" s="45"/>
      <c r="Q51" s="42"/>
      <c r="R51" s="42"/>
      <c r="S51" s="45"/>
      <c r="T51" s="45"/>
      <c r="U51" s="42"/>
      <c r="V51" s="88">
        <v>0</v>
      </c>
      <c r="W51" s="88"/>
    </row>
    <row r="52" spans="1:23" ht="39.950000000000003" customHeight="1" x14ac:dyDescent="0.25">
      <c r="A52" s="49" t="s">
        <v>2452</v>
      </c>
      <c r="B52" s="49" t="s">
        <v>56</v>
      </c>
      <c r="C52" s="49"/>
      <c r="D52" s="32">
        <f t="shared" si="29"/>
        <v>1</v>
      </c>
      <c r="E52" s="42"/>
      <c r="F52" s="37">
        <f t="shared" si="30"/>
        <v>1</v>
      </c>
      <c r="G52" s="42"/>
      <c r="H52" s="45"/>
      <c r="I52" s="86">
        <f t="shared" si="31"/>
        <v>0</v>
      </c>
      <c r="J52" s="48"/>
      <c r="K52" s="87">
        <f t="shared" si="27"/>
        <v>0</v>
      </c>
      <c r="L52" s="42"/>
      <c r="M52" s="42"/>
      <c r="N52" s="45"/>
      <c r="O52" s="88">
        <f t="shared" si="32"/>
        <v>0</v>
      </c>
      <c r="P52" s="45"/>
      <c r="Q52" s="42"/>
      <c r="R52" s="42"/>
      <c r="S52" s="45"/>
      <c r="T52" s="45"/>
      <c r="U52" s="42"/>
      <c r="V52" s="88">
        <v>0</v>
      </c>
      <c r="W52" s="88"/>
    </row>
    <row r="53" spans="1:23" ht="39.950000000000003" customHeight="1" x14ac:dyDescent="0.25">
      <c r="A53" s="49" t="s">
        <v>2453</v>
      </c>
      <c r="B53" s="49" t="s">
        <v>58</v>
      </c>
      <c r="C53" s="49" t="s">
        <v>2454</v>
      </c>
      <c r="D53" s="32">
        <f t="shared" si="29"/>
        <v>0</v>
      </c>
      <c r="E53" s="42"/>
      <c r="F53" s="37">
        <f t="shared" si="30"/>
        <v>1</v>
      </c>
      <c r="G53" s="42"/>
      <c r="H53" s="45"/>
      <c r="I53" s="86">
        <f t="shared" si="31"/>
        <v>0</v>
      </c>
      <c r="J53" s="48"/>
      <c r="K53" s="87">
        <f t="shared" si="27"/>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61</v>
      </c>
      <c r="B54" s="49" t="s">
        <v>91</v>
      </c>
      <c r="C54" s="49"/>
      <c r="D54" s="32">
        <f t="shared" si="29"/>
        <v>0</v>
      </c>
      <c r="E54" s="42"/>
      <c r="F54" s="37">
        <f t="shared" si="30"/>
        <v>1</v>
      </c>
      <c r="G54" s="42"/>
      <c r="H54" s="45"/>
      <c r="I54" s="86">
        <f t="shared" si="31"/>
        <v>0</v>
      </c>
      <c r="J54" s="48"/>
      <c r="K54" s="87">
        <f t="shared" si="27"/>
        <v>0</v>
      </c>
      <c r="L54" s="42"/>
      <c r="M54" s="42"/>
      <c r="N54" s="45"/>
      <c r="O54" s="88">
        <f t="shared" ref="O54:O55" si="33">IF(N54&lt;&gt;0,IF(N54+H54&gt;3*D54,0,IF(N54+H54&gt;D54*2.5,25,IF(N54+H54&gt;D54*2,50,IF(N54+H54&gt;D54*1.5,75,100)))),0)</f>
        <v>0</v>
      </c>
      <c r="P54" s="45"/>
      <c r="Q54" s="42"/>
      <c r="R54" s="42"/>
      <c r="S54" s="45"/>
      <c r="T54" s="45"/>
      <c r="U54" s="42"/>
      <c r="V54" s="88">
        <v>0</v>
      </c>
      <c r="W54" s="88"/>
    </row>
    <row r="55" spans="1:23" ht="39.950000000000003" customHeight="1" x14ac:dyDescent="0.25">
      <c r="A55" s="49" t="s">
        <v>2455</v>
      </c>
      <c r="B55" s="49" t="s">
        <v>80</v>
      </c>
      <c r="C55" s="49"/>
      <c r="D55" s="32">
        <f t="shared" si="29"/>
        <v>0</v>
      </c>
      <c r="E55" s="42"/>
      <c r="F55" s="37">
        <f t="shared" si="30"/>
        <v>1</v>
      </c>
      <c r="G55" s="42"/>
      <c r="H55" s="45"/>
      <c r="I55" s="86">
        <f t="shared" si="31"/>
        <v>0</v>
      </c>
      <c r="J55" s="48"/>
      <c r="K55" s="87">
        <f t="shared" si="27"/>
        <v>0</v>
      </c>
      <c r="L55" s="42"/>
      <c r="M55" s="42"/>
      <c r="N55" s="45"/>
      <c r="O55" s="88">
        <f t="shared" si="33"/>
        <v>0</v>
      </c>
      <c r="P55" s="45"/>
      <c r="Q55" s="42"/>
      <c r="R55" s="42"/>
      <c r="S55" s="45"/>
      <c r="T55" s="45"/>
      <c r="U55" s="42"/>
      <c r="V55" s="88">
        <v>0</v>
      </c>
      <c r="W55" s="88"/>
    </row>
    <row r="56" spans="1:23" ht="39.950000000000003" customHeight="1" x14ac:dyDescent="0.25">
      <c r="A56" s="49" t="s">
        <v>2456</v>
      </c>
      <c r="B56" s="49" t="s">
        <v>56</v>
      </c>
      <c r="C56" s="49"/>
      <c r="D56" s="32">
        <f t="shared" si="29"/>
        <v>1</v>
      </c>
      <c r="E56" s="42"/>
      <c r="F56" s="37">
        <f t="shared" si="30"/>
        <v>1</v>
      </c>
      <c r="G56" s="42"/>
      <c r="H56" s="45"/>
      <c r="I56" s="86">
        <f t="shared" si="31"/>
        <v>0</v>
      </c>
      <c r="J56" s="48"/>
      <c r="K56" s="87">
        <f t="shared" si="27"/>
        <v>0</v>
      </c>
      <c r="L56" s="42"/>
      <c r="M56" s="42"/>
      <c r="N56" s="45"/>
      <c r="O56" s="88">
        <f>IF(N56&lt;&gt;0,IF(N56+H56&gt;3*D56,0,IF(N56+H56&gt;D56*2.5,25,IF(N56+H56&gt;D56*2,50,IF(N56+H56&gt;D56*1.5,75,100)))),0)</f>
        <v>0</v>
      </c>
      <c r="P56" s="45"/>
      <c r="Q56" s="42"/>
      <c r="R56" s="42"/>
      <c r="S56" s="45"/>
      <c r="T56" s="45"/>
      <c r="U56" s="42"/>
      <c r="V56" s="88">
        <v>0</v>
      </c>
      <c r="W56" s="88"/>
    </row>
    <row r="57" spans="1:23" ht="39.950000000000003" customHeight="1" x14ac:dyDescent="0.25">
      <c r="A57" s="49" t="s">
        <v>2457</v>
      </c>
      <c r="B57" s="49" t="s">
        <v>58</v>
      </c>
      <c r="C57" s="49"/>
      <c r="D57" s="32">
        <f t="shared" si="29"/>
        <v>0</v>
      </c>
      <c r="E57" s="42"/>
      <c r="F57" s="37">
        <f t="shared" si="30"/>
        <v>1</v>
      </c>
      <c r="G57" s="42"/>
      <c r="H57" s="45"/>
      <c r="I57" s="86">
        <f t="shared" si="31"/>
        <v>0</v>
      </c>
      <c r="J57" s="48"/>
      <c r="K57" s="87">
        <f t="shared" si="27"/>
        <v>0</v>
      </c>
      <c r="L57" s="42"/>
      <c r="M57" s="42"/>
      <c r="N57" s="45"/>
      <c r="O57" s="88">
        <f t="shared" ref="O57:O58" si="34">IF(N57&lt;&gt;0,IF(N57+H57&gt;3*D57,0,IF(N57+H57&gt;D57*2.5,25,IF(N57+H57&gt;D57*2,50,IF(N57+H57&gt;D57*1.5,75,100)))),0)</f>
        <v>0</v>
      </c>
      <c r="P57" s="45"/>
      <c r="Q57" s="42"/>
      <c r="R57" s="42"/>
      <c r="S57" s="45"/>
      <c r="T57" s="45"/>
      <c r="U57" s="42"/>
      <c r="V57" s="88">
        <v>0</v>
      </c>
      <c r="W57" s="88"/>
    </row>
    <row r="58" spans="1:23" ht="39.950000000000003" customHeight="1" x14ac:dyDescent="0.25">
      <c r="A58" s="49" t="s">
        <v>2458</v>
      </c>
      <c r="B58" s="49" t="s">
        <v>56</v>
      </c>
      <c r="C58" s="49" t="s">
        <v>2459</v>
      </c>
      <c r="D58" s="32">
        <f t="shared" si="29"/>
        <v>1</v>
      </c>
      <c r="E58" s="42"/>
      <c r="F58" s="37">
        <f t="shared" si="30"/>
        <v>1</v>
      </c>
      <c r="G58" s="42"/>
      <c r="H58" s="45"/>
      <c r="I58" s="86">
        <f t="shared" si="31"/>
        <v>0</v>
      </c>
      <c r="J58" s="48"/>
      <c r="K58" s="87">
        <f t="shared" si="27"/>
        <v>0</v>
      </c>
      <c r="L58" s="42"/>
      <c r="M58" s="42"/>
      <c r="N58" s="45"/>
      <c r="O58" s="88">
        <f t="shared" si="34"/>
        <v>0</v>
      </c>
      <c r="P58" s="45"/>
      <c r="Q58" s="42"/>
      <c r="R58" s="42"/>
      <c r="S58" s="45"/>
      <c r="T58" s="45"/>
      <c r="U58" s="42"/>
      <c r="V58" s="88">
        <v>0</v>
      </c>
      <c r="W58" s="88"/>
    </row>
    <row r="59" spans="1:23" ht="39.950000000000003" customHeight="1" x14ac:dyDescent="0.25">
      <c r="A59" s="49" t="s">
        <v>2460</v>
      </c>
      <c r="B59" s="49" t="s">
        <v>56</v>
      </c>
      <c r="C59" s="49" t="s">
        <v>2459</v>
      </c>
      <c r="D59" s="32">
        <f t="shared" si="29"/>
        <v>1</v>
      </c>
      <c r="E59" s="42"/>
      <c r="F59" s="37">
        <f t="shared" si="30"/>
        <v>1</v>
      </c>
      <c r="G59" s="42"/>
      <c r="H59" s="45"/>
      <c r="I59" s="86">
        <f t="shared" si="31"/>
        <v>0</v>
      </c>
      <c r="J59" s="48"/>
      <c r="K59" s="87">
        <f t="shared" si="27"/>
        <v>0</v>
      </c>
      <c r="L59" s="42"/>
      <c r="M59" s="42"/>
      <c r="N59" s="45"/>
      <c r="O59" s="88">
        <f>IF(N59&lt;&gt;0,IF(N59+H59&gt;3*D59,0,IF(N59+H59&gt;D59*2.5,25,IF(N59+H59&gt;D59*2,50,IF(N59+H59&gt;D59*1.5,75,100)))),0)</f>
        <v>0</v>
      </c>
      <c r="P59" s="45"/>
      <c r="Q59" s="42"/>
      <c r="R59" s="42"/>
      <c r="S59" s="45"/>
      <c r="T59" s="45"/>
      <c r="U59" s="42"/>
      <c r="V59" s="88">
        <v>0</v>
      </c>
      <c r="W59" s="88"/>
    </row>
    <row r="60" spans="1:23" ht="39.950000000000003" customHeight="1" x14ac:dyDescent="0.25">
      <c r="A60" s="49" t="s">
        <v>2461</v>
      </c>
      <c r="B60" s="49" t="s">
        <v>58</v>
      </c>
      <c r="C60" s="49" t="s">
        <v>2462</v>
      </c>
      <c r="D60" s="32">
        <f t="shared" si="29"/>
        <v>0</v>
      </c>
      <c r="E60" s="42"/>
      <c r="F60" s="37">
        <f t="shared" si="30"/>
        <v>1</v>
      </c>
      <c r="G60" s="42"/>
      <c r="H60" s="45"/>
      <c r="I60" s="86">
        <f t="shared" si="31"/>
        <v>0</v>
      </c>
      <c r="J60" s="48"/>
      <c r="K60" s="87">
        <f t="shared" si="27"/>
        <v>0</v>
      </c>
      <c r="L60" s="42"/>
      <c r="M60" s="42"/>
      <c r="N60" s="45"/>
      <c r="O60" s="88">
        <f t="shared" ref="O60:O61" si="35">IF(N60&lt;&gt;0,IF(N60+H60&gt;3*D60,0,IF(N60+H60&gt;D60*2.5,25,IF(N60+H60&gt;D60*2,50,IF(N60+H60&gt;D60*1.5,75,100)))),0)</f>
        <v>0</v>
      </c>
      <c r="P60" s="45"/>
      <c r="Q60" s="42"/>
      <c r="R60" s="42"/>
      <c r="S60" s="45"/>
      <c r="T60" s="45"/>
      <c r="U60" s="42"/>
      <c r="V60" s="88">
        <v>0</v>
      </c>
      <c r="W60" s="88"/>
    </row>
    <row r="61" spans="1:23" ht="39.950000000000003" customHeight="1" x14ac:dyDescent="0.25">
      <c r="A61" s="49" t="s">
        <v>665</v>
      </c>
      <c r="B61" s="49" t="s">
        <v>58</v>
      </c>
      <c r="C61" s="49" t="s">
        <v>2463</v>
      </c>
      <c r="D61" s="32">
        <f t="shared" si="29"/>
        <v>0</v>
      </c>
      <c r="E61" s="42"/>
      <c r="F61" s="37">
        <f t="shared" si="30"/>
        <v>1</v>
      </c>
      <c r="G61" s="42"/>
      <c r="H61" s="45"/>
      <c r="I61" s="86">
        <f t="shared" si="31"/>
        <v>0</v>
      </c>
      <c r="J61" s="48"/>
      <c r="K61" s="87">
        <f t="shared" si="27"/>
        <v>0</v>
      </c>
      <c r="L61" s="42"/>
      <c r="M61" s="42"/>
      <c r="N61" s="45"/>
      <c r="O61" s="88">
        <f t="shared" si="35"/>
        <v>0</v>
      </c>
      <c r="P61" s="45"/>
      <c r="Q61" s="42"/>
      <c r="R61" s="42"/>
      <c r="S61" s="45"/>
      <c r="T61" s="45"/>
      <c r="U61" s="42"/>
      <c r="V61" s="88">
        <v>0</v>
      </c>
      <c r="W61" s="88"/>
    </row>
    <row r="62" spans="1:23" ht="39.950000000000003" customHeight="1" x14ac:dyDescent="0.25">
      <c r="A62" s="49" t="s">
        <v>2464</v>
      </c>
      <c r="B62" s="49" t="s">
        <v>58</v>
      </c>
      <c r="C62" s="49"/>
      <c r="D62" s="32">
        <f t="shared" si="29"/>
        <v>0</v>
      </c>
      <c r="E62" s="42"/>
      <c r="F62" s="37">
        <f t="shared" si="30"/>
        <v>1</v>
      </c>
      <c r="G62" s="42"/>
      <c r="H62" s="45"/>
      <c r="I62" s="86">
        <f t="shared" si="31"/>
        <v>0</v>
      </c>
      <c r="J62" s="48"/>
      <c r="K62" s="87">
        <f t="shared" si="27"/>
        <v>0</v>
      </c>
      <c r="L62" s="42"/>
      <c r="M62" s="42"/>
      <c r="N62" s="45"/>
      <c r="O62" s="88">
        <f>IF(N62&lt;&gt;0,IF(N62+H62&gt;3*D62,0,IF(N62+H62&gt;D62*2.5,25,IF(N62+H62&gt;D62*2,50,IF(N62+H62&gt;D62*1.5,75,100)))),0)</f>
        <v>0</v>
      </c>
      <c r="P62" s="45"/>
      <c r="Q62" s="42"/>
      <c r="R62" s="42"/>
      <c r="S62" s="45"/>
      <c r="T62" s="45"/>
      <c r="U62" s="42"/>
      <c r="V62" s="88">
        <v>0</v>
      </c>
      <c r="W62" s="88"/>
    </row>
    <row r="63" spans="1:23" ht="39.950000000000003" customHeight="1" x14ac:dyDescent="0.25">
      <c r="A63" s="49" t="s">
        <v>1511</v>
      </c>
      <c r="B63" s="49" t="s">
        <v>56</v>
      </c>
      <c r="C63" s="49"/>
      <c r="D63" s="32">
        <f t="shared" si="29"/>
        <v>1</v>
      </c>
      <c r="E63" s="42"/>
      <c r="F63" s="37">
        <f t="shared" si="30"/>
        <v>1</v>
      </c>
      <c r="G63" s="42"/>
      <c r="H63" s="45"/>
      <c r="I63" s="86">
        <f t="shared" si="31"/>
        <v>0</v>
      </c>
      <c r="J63" s="48"/>
      <c r="K63" s="87">
        <f t="shared" si="27"/>
        <v>0</v>
      </c>
      <c r="L63" s="42"/>
      <c r="M63" s="42"/>
      <c r="N63" s="45"/>
      <c r="O63" s="88">
        <f t="shared" ref="O63:O67" si="36">IF(N63&lt;&gt;0,IF(N63+H63&gt;3*D63,0,IF(N63+H63&gt;D63*2.5,25,IF(N63+H63&gt;D63*2,50,IF(N63+H63&gt;D63*1.5,75,100)))),0)</f>
        <v>0</v>
      </c>
      <c r="P63" s="45"/>
      <c r="Q63" s="42"/>
      <c r="R63" s="42"/>
      <c r="S63" s="45"/>
      <c r="T63" s="45"/>
      <c r="U63" s="42"/>
      <c r="V63" s="88">
        <v>0</v>
      </c>
      <c r="W63" s="88"/>
    </row>
    <row r="64" spans="1:23" ht="39.950000000000003" customHeight="1" x14ac:dyDescent="0.25">
      <c r="A64" s="49" t="s">
        <v>2465</v>
      </c>
      <c r="B64" s="49" t="s">
        <v>91</v>
      </c>
      <c r="C64" s="49" t="s">
        <v>2466</v>
      </c>
      <c r="D64" s="32">
        <f t="shared" si="29"/>
        <v>0</v>
      </c>
      <c r="E64" s="42"/>
      <c r="F64" s="37">
        <f t="shared" si="30"/>
        <v>1</v>
      </c>
      <c r="G64" s="42"/>
      <c r="H64" s="45"/>
      <c r="I64" s="86">
        <f t="shared" si="31"/>
        <v>0</v>
      </c>
      <c r="J64" s="48"/>
      <c r="K64" s="87">
        <f t="shared" si="27"/>
        <v>0</v>
      </c>
      <c r="L64" s="42"/>
      <c r="M64" s="42"/>
      <c r="N64" s="45"/>
      <c r="O64" s="88">
        <f t="shared" si="36"/>
        <v>0</v>
      </c>
      <c r="P64" s="45"/>
      <c r="Q64" s="42"/>
      <c r="R64" s="42"/>
      <c r="S64" s="45"/>
      <c r="T64" s="45"/>
      <c r="U64" s="42"/>
      <c r="V64" s="88">
        <v>0</v>
      </c>
      <c r="W64" s="88"/>
    </row>
    <row r="65" spans="1:23" ht="39.950000000000003" customHeight="1" x14ac:dyDescent="0.25">
      <c r="A65" s="49" t="s">
        <v>2467</v>
      </c>
      <c r="B65" s="49" t="s">
        <v>80</v>
      </c>
      <c r="C65" s="49" t="s">
        <v>646</v>
      </c>
      <c r="D65" s="32">
        <f t="shared" si="29"/>
        <v>0</v>
      </c>
      <c r="E65" s="42"/>
      <c r="F65" s="37">
        <f t="shared" si="30"/>
        <v>1</v>
      </c>
      <c r="G65" s="42"/>
      <c r="H65" s="45"/>
      <c r="I65" s="86">
        <f t="shared" si="31"/>
        <v>0</v>
      </c>
      <c r="J65" s="48"/>
      <c r="K65" s="87">
        <f t="shared" si="27"/>
        <v>0</v>
      </c>
      <c r="L65" s="42"/>
      <c r="M65" s="42"/>
      <c r="N65" s="45"/>
      <c r="O65" s="88">
        <f t="shared" si="36"/>
        <v>0</v>
      </c>
      <c r="P65" s="45"/>
      <c r="Q65" s="42"/>
      <c r="R65" s="42"/>
      <c r="S65" s="45"/>
      <c r="T65" s="45"/>
      <c r="U65" s="42"/>
      <c r="V65" s="88">
        <v>0</v>
      </c>
      <c r="W65" s="88"/>
    </row>
    <row r="66" spans="1:23" ht="39.950000000000003" customHeight="1" x14ac:dyDescent="0.25">
      <c r="A66" s="49" t="s">
        <v>2468</v>
      </c>
      <c r="B66" s="49" t="s">
        <v>58</v>
      </c>
      <c r="C66" s="49"/>
      <c r="D66" s="32">
        <f t="shared" si="29"/>
        <v>0</v>
      </c>
      <c r="E66" s="42"/>
      <c r="F66" s="37">
        <f t="shared" si="30"/>
        <v>1</v>
      </c>
      <c r="G66" s="42"/>
      <c r="H66" s="45"/>
      <c r="I66" s="86">
        <f t="shared" si="31"/>
        <v>0</v>
      </c>
      <c r="J66" s="48"/>
      <c r="K66" s="87">
        <f t="shared" si="27"/>
        <v>0</v>
      </c>
      <c r="L66" s="42"/>
      <c r="M66" s="42"/>
      <c r="N66" s="45"/>
      <c r="O66" s="88">
        <f t="shared" si="36"/>
        <v>0</v>
      </c>
      <c r="P66" s="45"/>
      <c r="Q66" s="42"/>
      <c r="R66" s="42"/>
      <c r="S66" s="45"/>
      <c r="T66" s="45"/>
      <c r="U66" s="42"/>
      <c r="V66" s="88">
        <v>0</v>
      </c>
      <c r="W66" s="88"/>
    </row>
    <row r="67" spans="1:23" ht="39.950000000000003" customHeight="1" x14ac:dyDescent="0.25">
      <c r="A67" s="49" t="s">
        <v>1430</v>
      </c>
      <c r="B67" s="49" t="s">
        <v>80</v>
      </c>
      <c r="C67" s="49"/>
      <c r="D67" s="32">
        <f t="shared" si="29"/>
        <v>0</v>
      </c>
      <c r="E67" s="42"/>
      <c r="F67" s="37">
        <f t="shared" si="30"/>
        <v>1</v>
      </c>
      <c r="G67" s="42"/>
      <c r="H67" s="45"/>
      <c r="I67" s="86">
        <f t="shared" si="31"/>
        <v>0</v>
      </c>
      <c r="J67" s="48"/>
      <c r="K67" s="87">
        <f t="shared" si="27"/>
        <v>0</v>
      </c>
      <c r="L67" s="42"/>
      <c r="M67" s="42"/>
      <c r="N67" s="45"/>
      <c r="O67" s="88">
        <f t="shared" si="36"/>
        <v>0</v>
      </c>
      <c r="P67" s="45"/>
      <c r="Q67" s="42"/>
      <c r="R67" s="42"/>
      <c r="S67" s="45"/>
      <c r="T67" s="45"/>
      <c r="U67" s="42"/>
      <c r="V67" s="88">
        <v>0</v>
      </c>
      <c r="W67" s="88"/>
    </row>
    <row r="68" spans="1:23" ht="39.950000000000003" customHeight="1" x14ac:dyDescent="0.25">
      <c r="A68" s="49" t="s">
        <v>2469</v>
      </c>
      <c r="B68" s="49" t="s">
        <v>80</v>
      </c>
      <c r="C68" s="49"/>
      <c r="D68" s="32">
        <f t="shared" si="13"/>
        <v>0</v>
      </c>
      <c r="E68" s="42"/>
      <c r="F68" s="37">
        <f t="shared" si="25"/>
        <v>1</v>
      </c>
      <c r="G68" s="42"/>
      <c r="H68" s="45"/>
      <c r="I68" s="86">
        <f t="shared" si="26"/>
        <v>0</v>
      </c>
      <c r="J68" s="48"/>
      <c r="K68" s="87">
        <f t="shared" si="27"/>
        <v>0</v>
      </c>
      <c r="L68" s="42"/>
      <c r="M68" s="42"/>
      <c r="N68" s="45"/>
      <c r="O68" s="88">
        <f>IF(N68&lt;&gt;0,IF(N68+H68&gt;3*D68,0,IF(N68+H68&gt;D68*2.5,25,IF(N68+H68&gt;D68*2,50,IF(N68+H68&gt;D68*1.5,75,100)))),0)</f>
        <v>0</v>
      </c>
      <c r="P68" s="45"/>
      <c r="Q68" s="42"/>
      <c r="R68" s="42"/>
      <c r="S68" s="45"/>
      <c r="T68" s="45"/>
      <c r="U68" s="42"/>
      <c r="V68" s="88">
        <v>0</v>
      </c>
      <c r="W68" s="88"/>
    </row>
    <row r="69" spans="1:23" ht="39.950000000000003" customHeight="1" x14ac:dyDescent="0.25">
      <c r="A69" s="49" t="s">
        <v>2470</v>
      </c>
      <c r="B69" s="49" t="s">
        <v>80</v>
      </c>
      <c r="C69" s="49"/>
      <c r="D69" s="32">
        <f t="shared" si="13"/>
        <v>0</v>
      </c>
      <c r="E69" s="42"/>
      <c r="F69" s="37">
        <f t="shared" si="25"/>
        <v>1</v>
      </c>
      <c r="G69" s="42"/>
      <c r="H69" s="45"/>
      <c r="I69" s="86">
        <f t="shared" si="26"/>
        <v>0</v>
      </c>
      <c r="J69" s="48"/>
      <c r="K69" s="87">
        <f t="shared" si="27"/>
        <v>0</v>
      </c>
      <c r="L69" s="42"/>
      <c r="M69" s="42"/>
      <c r="N69" s="45"/>
      <c r="O69" s="88">
        <f t="shared" ref="O69:O70" si="37">IF(N69&lt;&gt;0,IF(N69+H69&gt;3*D69,0,IF(N69+H69&gt;D69*2.5,25,IF(N69+H69&gt;D69*2,50,IF(N69+H69&gt;D69*1.5,75,100)))),0)</f>
        <v>0</v>
      </c>
      <c r="P69" s="45"/>
      <c r="Q69" s="42"/>
      <c r="R69" s="42"/>
      <c r="S69" s="45"/>
      <c r="T69" s="45"/>
      <c r="U69" s="42"/>
      <c r="V69" s="88">
        <v>0</v>
      </c>
      <c r="W69" s="88"/>
    </row>
    <row r="70" spans="1:23" ht="39.950000000000003" customHeight="1" x14ac:dyDescent="0.25">
      <c r="A70" s="49" t="s">
        <v>2471</v>
      </c>
      <c r="B70" s="49" t="s">
        <v>56</v>
      </c>
      <c r="C70" s="49"/>
      <c r="D70" s="32">
        <f t="shared" si="13"/>
        <v>1</v>
      </c>
      <c r="E70" s="42"/>
      <c r="F70" s="37">
        <f t="shared" si="25"/>
        <v>1</v>
      </c>
      <c r="G70" s="42"/>
      <c r="H70" s="45"/>
      <c r="I70" s="86">
        <f t="shared" si="26"/>
        <v>0</v>
      </c>
      <c r="J70" s="48"/>
      <c r="K70" s="87">
        <f t="shared" si="27"/>
        <v>0</v>
      </c>
      <c r="L70" s="42"/>
      <c r="M70" s="42"/>
      <c r="N70" s="45"/>
      <c r="O70" s="88">
        <f t="shared" si="37"/>
        <v>0</v>
      </c>
      <c r="P70" s="45"/>
      <c r="Q70" s="42"/>
      <c r="R70" s="42"/>
      <c r="S70" s="45"/>
      <c r="T70" s="45"/>
      <c r="U70" s="42"/>
      <c r="V70" s="88">
        <v>0</v>
      </c>
      <c r="W70" s="88"/>
    </row>
    <row r="71" spans="1:23" ht="39.950000000000003" customHeight="1" x14ac:dyDescent="0.25">
      <c r="A71" s="49" t="s">
        <v>2472</v>
      </c>
      <c r="B71" s="49" t="s">
        <v>80</v>
      </c>
      <c r="C71" s="49" t="s">
        <v>2473</v>
      </c>
      <c r="D71" s="32">
        <f t="shared" si="13"/>
        <v>0</v>
      </c>
      <c r="E71" s="42"/>
      <c r="F71" s="37">
        <f t="shared" si="25"/>
        <v>1</v>
      </c>
      <c r="G71" s="42"/>
      <c r="H71" s="45"/>
      <c r="I71" s="86">
        <f t="shared" si="26"/>
        <v>0</v>
      </c>
      <c r="J71" s="48"/>
      <c r="K71" s="87">
        <f t="shared" si="27"/>
        <v>0</v>
      </c>
      <c r="L71" s="42"/>
      <c r="M71" s="42"/>
      <c r="N71" s="45"/>
      <c r="O71" s="88">
        <f>IF(N71&lt;&gt;0,IF(N71+H71&gt;3*D71,0,IF(N71+H71&gt;D71*2.5,25,IF(N71+H71&gt;D71*2,50,IF(N71+H71&gt;D71*1.5,75,100)))),0)</f>
        <v>0</v>
      </c>
      <c r="P71" s="45"/>
      <c r="Q71" s="42"/>
      <c r="R71" s="42"/>
      <c r="S71" s="45"/>
      <c r="T71" s="45"/>
      <c r="U71" s="42"/>
      <c r="V71" s="88">
        <v>0</v>
      </c>
      <c r="W71" s="88"/>
    </row>
    <row r="72" spans="1:23" ht="39.950000000000003" customHeight="1" x14ac:dyDescent="0.25">
      <c r="A72" s="49" t="s">
        <v>2474</v>
      </c>
      <c r="B72" s="49" t="s">
        <v>58</v>
      </c>
      <c r="C72" s="49"/>
      <c r="D72" s="32">
        <f t="shared" si="13"/>
        <v>0</v>
      </c>
      <c r="E72" s="42"/>
      <c r="F72" s="37">
        <f t="shared" si="25"/>
        <v>1</v>
      </c>
      <c r="G72" s="42"/>
      <c r="H72" s="45"/>
      <c r="I72" s="86">
        <f t="shared" si="26"/>
        <v>0</v>
      </c>
      <c r="J72" s="48"/>
      <c r="K72" s="87">
        <f t="shared" si="27"/>
        <v>0</v>
      </c>
      <c r="L72" s="42"/>
      <c r="M72" s="42"/>
      <c r="N72" s="45"/>
      <c r="O72" s="88">
        <f t="shared" ref="O72:O73" si="38">IF(N72&lt;&gt;0,IF(N72+H72&gt;3*D72,0,IF(N72+H72&gt;D72*2.5,25,IF(N72+H72&gt;D72*2,50,IF(N72+H72&gt;D72*1.5,75,100)))),0)</f>
        <v>0</v>
      </c>
      <c r="P72" s="45"/>
      <c r="Q72" s="42"/>
      <c r="R72" s="42"/>
      <c r="S72" s="45"/>
      <c r="T72" s="45"/>
      <c r="U72" s="42"/>
      <c r="V72" s="88">
        <v>0</v>
      </c>
      <c r="W72" s="88"/>
    </row>
    <row r="73" spans="1:23" ht="39.950000000000003" customHeight="1" x14ac:dyDescent="0.25">
      <c r="A73" s="49" t="s">
        <v>2475</v>
      </c>
      <c r="B73" s="49" t="s">
        <v>91</v>
      </c>
      <c r="C73" s="49"/>
      <c r="D73" s="32">
        <f t="shared" si="13"/>
        <v>0</v>
      </c>
      <c r="E73" s="42"/>
      <c r="F73" s="37">
        <f t="shared" si="25"/>
        <v>1</v>
      </c>
      <c r="G73" s="42"/>
      <c r="H73" s="45"/>
      <c r="I73" s="86">
        <f t="shared" si="26"/>
        <v>0</v>
      </c>
      <c r="J73" s="48"/>
      <c r="K73" s="87">
        <f t="shared" si="27"/>
        <v>0</v>
      </c>
      <c r="L73" s="42"/>
      <c r="M73" s="42"/>
      <c r="N73" s="45"/>
      <c r="O73" s="88">
        <f t="shared" si="38"/>
        <v>0</v>
      </c>
      <c r="P73" s="45"/>
      <c r="Q73" s="42"/>
      <c r="R73" s="42"/>
      <c r="S73" s="45"/>
      <c r="T73" s="45"/>
      <c r="U73" s="42"/>
      <c r="V73" s="88">
        <v>0</v>
      </c>
      <c r="W73" s="88"/>
    </row>
    <row r="74" spans="1:23" ht="39.950000000000003" customHeight="1" x14ac:dyDescent="0.25">
      <c r="A74" s="49" t="s">
        <v>2476</v>
      </c>
      <c r="B74" s="49" t="s">
        <v>91</v>
      </c>
      <c r="C74" s="49"/>
      <c r="D74" s="32">
        <f t="shared" si="13"/>
        <v>0</v>
      </c>
      <c r="E74" s="42"/>
      <c r="F74" s="37">
        <f t="shared" si="25"/>
        <v>1</v>
      </c>
      <c r="G74" s="42"/>
      <c r="H74" s="45"/>
      <c r="I74" s="86">
        <f t="shared" si="26"/>
        <v>0</v>
      </c>
      <c r="J74" s="48"/>
      <c r="K74" s="87">
        <f t="shared" si="27"/>
        <v>0</v>
      </c>
      <c r="L74" s="42"/>
      <c r="M74" s="42"/>
      <c r="N74" s="45"/>
      <c r="O74" s="88">
        <f>IF(N74&lt;&gt;0,IF(N74+H74&gt;3*D74,0,IF(N74+H74&gt;D74*2.5,25,IF(N74+H74&gt;D74*2,50,IF(N74+H74&gt;D74*1.5,75,100)))),0)</f>
        <v>0</v>
      </c>
      <c r="P74" s="45"/>
      <c r="Q74" s="42"/>
      <c r="R74" s="42"/>
      <c r="S74" s="45"/>
      <c r="T74" s="45"/>
      <c r="U74" s="42"/>
      <c r="V74" s="88">
        <v>0</v>
      </c>
      <c r="W74" s="88"/>
    </row>
    <row r="75" spans="1:23" ht="39.950000000000003" customHeight="1" x14ac:dyDescent="0.25">
      <c r="A75" s="49" t="s">
        <v>2477</v>
      </c>
      <c r="B75" s="49" t="s">
        <v>91</v>
      </c>
      <c r="C75" s="49"/>
      <c r="D75" s="32">
        <f t="shared" si="13"/>
        <v>0</v>
      </c>
      <c r="E75" s="42"/>
      <c r="F75" s="37">
        <f t="shared" si="25"/>
        <v>1</v>
      </c>
      <c r="G75" s="42"/>
      <c r="H75" s="45"/>
      <c r="I75" s="86">
        <f t="shared" si="26"/>
        <v>0</v>
      </c>
      <c r="J75" s="48"/>
      <c r="K75" s="87">
        <f t="shared" si="27"/>
        <v>0</v>
      </c>
      <c r="L75" s="42"/>
      <c r="M75" s="42"/>
      <c r="N75" s="45"/>
      <c r="O75" s="88">
        <f t="shared" ref="O75:O76" si="39">IF(N75&lt;&gt;0,IF(N75+H75&gt;3*D75,0,IF(N75+H75&gt;D75*2.5,25,IF(N75+H75&gt;D75*2,50,IF(N75+H75&gt;D75*1.5,75,100)))),0)</f>
        <v>0</v>
      </c>
      <c r="P75" s="45"/>
      <c r="Q75" s="42"/>
      <c r="R75" s="42"/>
      <c r="S75" s="45"/>
      <c r="T75" s="45"/>
      <c r="U75" s="42"/>
      <c r="V75" s="88">
        <v>0</v>
      </c>
      <c r="W75" s="88"/>
    </row>
    <row r="76" spans="1:23" ht="39.950000000000003" customHeight="1" x14ac:dyDescent="0.25">
      <c r="A76" s="49" t="s">
        <v>2478</v>
      </c>
      <c r="B76" s="49" t="s">
        <v>58</v>
      </c>
      <c r="C76" s="49"/>
      <c r="D76" s="32">
        <f t="shared" si="13"/>
        <v>0</v>
      </c>
      <c r="E76" s="42"/>
      <c r="F76" s="37">
        <f t="shared" si="25"/>
        <v>1</v>
      </c>
      <c r="G76" s="42"/>
      <c r="H76" s="45"/>
      <c r="I76" s="86">
        <f t="shared" si="26"/>
        <v>0</v>
      </c>
      <c r="J76" s="48"/>
      <c r="K76" s="87">
        <f t="shared" si="27"/>
        <v>0</v>
      </c>
      <c r="L76" s="42"/>
      <c r="M76" s="42"/>
      <c r="N76" s="45"/>
      <c r="O76" s="88">
        <f t="shared" si="39"/>
        <v>0</v>
      </c>
      <c r="P76" s="45"/>
      <c r="Q76" s="42"/>
      <c r="R76" s="42"/>
      <c r="S76" s="45"/>
      <c r="T76" s="45"/>
      <c r="U76" s="42"/>
      <c r="V76" s="88">
        <v>0</v>
      </c>
      <c r="W76" s="88"/>
    </row>
    <row r="77" spans="1:23" ht="39.950000000000003" customHeight="1" x14ac:dyDescent="0.25">
      <c r="A77" s="49" t="s">
        <v>2479</v>
      </c>
      <c r="B77" s="49" t="s">
        <v>58</v>
      </c>
      <c r="C77" s="49" t="s">
        <v>2480</v>
      </c>
      <c r="D77" s="32">
        <f t="shared" si="13"/>
        <v>0</v>
      </c>
      <c r="E77" s="42"/>
      <c r="F77" s="37">
        <f t="shared" si="25"/>
        <v>1</v>
      </c>
      <c r="G77" s="42"/>
      <c r="H77" s="45"/>
      <c r="I77" s="86">
        <f t="shared" si="26"/>
        <v>0</v>
      </c>
      <c r="J77" s="48"/>
      <c r="K77" s="87">
        <f t="shared" si="27"/>
        <v>0</v>
      </c>
      <c r="L77" s="42"/>
      <c r="M77" s="42"/>
      <c r="N77" s="45"/>
      <c r="O77" s="88">
        <f>IF(N77&lt;&gt;0,IF(N77+H77&gt;3*D77,0,IF(N77+H77&gt;D77*2.5,25,IF(N77+H77&gt;D77*2,50,IF(N77+H77&gt;D77*1.5,75,100)))),0)</f>
        <v>0</v>
      </c>
      <c r="P77" s="45"/>
      <c r="Q77" s="42"/>
      <c r="R77" s="42"/>
      <c r="S77" s="45"/>
      <c r="T77" s="45"/>
      <c r="U77" s="42"/>
      <c r="V77" s="88">
        <v>0</v>
      </c>
      <c r="W77" s="88"/>
    </row>
    <row r="78" spans="1:23" ht="39.950000000000003" customHeight="1" x14ac:dyDescent="0.25">
      <c r="A78" s="49" t="s">
        <v>2481</v>
      </c>
      <c r="B78" s="49" t="s">
        <v>80</v>
      </c>
      <c r="C78" s="49"/>
      <c r="D78" s="32">
        <f t="shared" si="13"/>
        <v>0</v>
      </c>
      <c r="E78" s="42"/>
      <c r="F78" s="37">
        <f t="shared" si="25"/>
        <v>1</v>
      </c>
      <c r="G78" s="42"/>
      <c r="H78" s="45"/>
      <c r="I78" s="86">
        <f t="shared" si="26"/>
        <v>0</v>
      </c>
      <c r="J78" s="48"/>
      <c r="K78" s="87">
        <f t="shared" si="27"/>
        <v>0</v>
      </c>
      <c r="L78" s="42"/>
      <c r="M78" s="42"/>
      <c r="N78" s="45"/>
      <c r="O78" s="88">
        <f t="shared" ref="O78:O89" si="40">IF(N78&lt;&gt;0,IF(N78+H78&gt;3*D78,0,IF(N78+H78&gt;D78*2.5,25,IF(N78+H78&gt;D78*2,50,IF(N78+H78&gt;D78*1.5,75,100)))),0)</f>
        <v>0</v>
      </c>
      <c r="P78" s="45"/>
      <c r="Q78" s="42"/>
      <c r="R78" s="42"/>
      <c r="S78" s="45"/>
      <c r="T78" s="45"/>
      <c r="U78" s="42"/>
      <c r="V78" s="88">
        <v>0</v>
      </c>
      <c r="W78" s="88"/>
    </row>
    <row r="79" spans="1:23" ht="39.950000000000003" customHeight="1" x14ac:dyDescent="0.25">
      <c r="A79" s="49" t="s">
        <v>2482</v>
      </c>
      <c r="B79" s="49" t="s">
        <v>58</v>
      </c>
      <c r="C79" s="49"/>
      <c r="D79" s="32">
        <f t="shared" ref="D79:D88" si="41">IF(B79="I",$F$2,IF(B79="G/2",$F$2/2,IF(B79="G/5",$F$2/5,IF(B79="G/10",$F$2/10,1))))</f>
        <v>0</v>
      </c>
      <c r="E79" s="42"/>
      <c r="F79" s="37">
        <f t="shared" ref="F79:F88" si="42">IF(H79&lt;&gt;0,0,1)</f>
        <v>1</v>
      </c>
      <c r="G79" s="42"/>
      <c r="H79" s="45"/>
      <c r="I79" s="86">
        <f t="shared" ref="I79:I88" si="43">IF(H79&lt;&gt;0,IF(H79&lt;D79,1,0),0)</f>
        <v>0</v>
      </c>
      <c r="J79" s="48"/>
      <c r="K79" s="87">
        <f t="shared" si="27"/>
        <v>0</v>
      </c>
      <c r="L79" s="42"/>
      <c r="M79" s="42"/>
      <c r="N79" s="45"/>
      <c r="O79" s="88">
        <f t="shared" ref="O79" si="44">IF(N79&lt;&gt;0,IF(N79+H79&gt;3*D79,0,IF(N79+H79&gt;D79*2.5,25,IF(N79+H79&gt;D79*2,50,IF(N79+H79&gt;D79*1.5,75,100)))),0)</f>
        <v>0</v>
      </c>
      <c r="P79" s="45"/>
      <c r="Q79" s="42"/>
      <c r="R79" s="42"/>
      <c r="S79" s="45"/>
      <c r="T79" s="45"/>
      <c r="U79" s="42"/>
      <c r="V79" s="88">
        <v>0</v>
      </c>
      <c r="W79" s="88"/>
    </row>
    <row r="80" spans="1:23" ht="39.950000000000003" customHeight="1" x14ac:dyDescent="0.25">
      <c r="A80" s="49" t="s">
        <v>1059</v>
      </c>
      <c r="B80" s="49" t="s">
        <v>56</v>
      </c>
      <c r="C80" s="49"/>
      <c r="D80" s="32">
        <f t="shared" si="41"/>
        <v>1</v>
      </c>
      <c r="E80" s="42"/>
      <c r="F80" s="37">
        <f t="shared" si="42"/>
        <v>1</v>
      </c>
      <c r="G80" s="42"/>
      <c r="H80" s="45"/>
      <c r="I80" s="86">
        <f t="shared" si="43"/>
        <v>0</v>
      </c>
      <c r="J80" s="48"/>
      <c r="K80" s="87">
        <f t="shared" si="27"/>
        <v>0</v>
      </c>
      <c r="L80" s="42"/>
      <c r="M80" s="42"/>
      <c r="N80" s="45"/>
      <c r="O80" s="88">
        <f>IF(N80&lt;&gt;0,IF(N80+H80&gt;3*D80,0,IF(N80+H80&gt;D80*2.5,25,IF(N80+H80&gt;D80*2,50,IF(N80+H80&gt;D80*1.5,75,100)))),0)</f>
        <v>0</v>
      </c>
      <c r="P80" s="45"/>
      <c r="Q80" s="42"/>
      <c r="R80" s="42"/>
      <c r="S80" s="45"/>
      <c r="T80" s="45"/>
      <c r="U80" s="42"/>
      <c r="V80" s="88">
        <v>0</v>
      </c>
      <c r="W80" s="88"/>
    </row>
    <row r="81" spans="1:23" ht="39.950000000000003" customHeight="1" x14ac:dyDescent="0.25">
      <c r="A81" s="49" t="s">
        <v>2483</v>
      </c>
      <c r="B81" s="49" t="s">
        <v>80</v>
      </c>
      <c r="C81" s="49" t="s">
        <v>2484</v>
      </c>
      <c r="D81" s="32">
        <f t="shared" si="41"/>
        <v>0</v>
      </c>
      <c r="E81" s="42"/>
      <c r="F81" s="37">
        <f t="shared" si="42"/>
        <v>1</v>
      </c>
      <c r="G81" s="42"/>
      <c r="H81" s="45"/>
      <c r="I81" s="86">
        <f t="shared" si="43"/>
        <v>0</v>
      </c>
      <c r="J81" s="48"/>
      <c r="K81" s="87">
        <f t="shared" si="27"/>
        <v>0</v>
      </c>
      <c r="L81" s="42"/>
      <c r="M81" s="42"/>
      <c r="N81" s="45"/>
      <c r="O81" s="88">
        <f t="shared" ref="O81:O82" si="45">IF(N81&lt;&gt;0,IF(N81+H81&gt;3*D81,0,IF(N81+H81&gt;D81*2.5,25,IF(N81+H81&gt;D81*2,50,IF(N81+H81&gt;D81*1.5,75,100)))),0)</f>
        <v>0</v>
      </c>
      <c r="P81" s="45"/>
      <c r="Q81" s="42"/>
      <c r="R81" s="42"/>
      <c r="S81" s="45"/>
      <c r="T81" s="45"/>
      <c r="U81" s="42"/>
      <c r="V81" s="88">
        <v>0</v>
      </c>
      <c r="W81" s="88"/>
    </row>
    <row r="82" spans="1:23" ht="39.950000000000003" customHeight="1" x14ac:dyDescent="0.25">
      <c r="A82" s="49" t="s">
        <v>2485</v>
      </c>
      <c r="B82" s="49" t="s">
        <v>58</v>
      </c>
      <c r="C82" s="49"/>
      <c r="D82" s="32">
        <f t="shared" si="41"/>
        <v>0</v>
      </c>
      <c r="E82" s="42"/>
      <c r="F82" s="37">
        <f t="shared" si="42"/>
        <v>1</v>
      </c>
      <c r="G82" s="42"/>
      <c r="H82" s="45"/>
      <c r="I82" s="86">
        <f t="shared" si="43"/>
        <v>0</v>
      </c>
      <c r="J82" s="48"/>
      <c r="K82" s="87">
        <f t="shared" si="27"/>
        <v>0</v>
      </c>
      <c r="L82" s="42"/>
      <c r="M82" s="42"/>
      <c r="N82" s="45"/>
      <c r="O82" s="88">
        <f t="shared" si="45"/>
        <v>0</v>
      </c>
      <c r="P82" s="45"/>
      <c r="Q82" s="42"/>
      <c r="R82" s="42"/>
      <c r="S82" s="45"/>
      <c r="T82" s="45"/>
      <c r="U82" s="42"/>
      <c r="V82" s="88">
        <v>0</v>
      </c>
      <c r="W82" s="88"/>
    </row>
    <row r="83" spans="1:23" ht="39.950000000000003" customHeight="1" x14ac:dyDescent="0.25">
      <c r="A83" s="49" t="s">
        <v>2486</v>
      </c>
      <c r="B83" s="49" t="s">
        <v>80</v>
      </c>
      <c r="C83" s="49" t="s">
        <v>2487</v>
      </c>
      <c r="D83" s="32">
        <f t="shared" si="41"/>
        <v>0</v>
      </c>
      <c r="E83" s="42"/>
      <c r="F83" s="37">
        <f t="shared" si="42"/>
        <v>1</v>
      </c>
      <c r="G83" s="42"/>
      <c r="H83" s="45"/>
      <c r="I83" s="86">
        <f t="shared" si="43"/>
        <v>0</v>
      </c>
      <c r="J83" s="48"/>
      <c r="K83" s="87">
        <f t="shared" si="27"/>
        <v>0</v>
      </c>
      <c r="L83" s="42"/>
      <c r="M83" s="42"/>
      <c r="N83" s="45"/>
      <c r="O83" s="88">
        <f>IF(N83&lt;&gt;0,IF(N83+H83&gt;3*D83,0,IF(N83+H83&gt;D83*2.5,25,IF(N83+H83&gt;D83*2,50,IF(N83+H83&gt;D83*1.5,75,100)))),0)</f>
        <v>0</v>
      </c>
      <c r="P83" s="45"/>
      <c r="Q83" s="42"/>
      <c r="R83" s="42"/>
      <c r="S83" s="45"/>
      <c r="T83" s="45"/>
      <c r="U83" s="42"/>
      <c r="V83" s="88">
        <v>0</v>
      </c>
      <c r="W83" s="88"/>
    </row>
    <row r="84" spans="1:23" ht="39.950000000000003" customHeight="1" x14ac:dyDescent="0.25">
      <c r="A84" s="49" t="s">
        <v>2488</v>
      </c>
      <c r="B84" s="49" t="s">
        <v>80</v>
      </c>
      <c r="C84" s="49" t="s">
        <v>2489</v>
      </c>
      <c r="D84" s="32">
        <f t="shared" si="41"/>
        <v>0</v>
      </c>
      <c r="E84" s="42"/>
      <c r="F84" s="37">
        <f t="shared" si="42"/>
        <v>1</v>
      </c>
      <c r="G84" s="42"/>
      <c r="H84" s="45"/>
      <c r="I84" s="86">
        <f t="shared" si="43"/>
        <v>0</v>
      </c>
      <c r="J84" s="48"/>
      <c r="K84" s="87">
        <f t="shared" si="27"/>
        <v>0</v>
      </c>
      <c r="L84" s="42"/>
      <c r="M84" s="42"/>
      <c r="N84" s="45"/>
      <c r="O84" s="88">
        <f t="shared" ref="O84:O88" si="46">IF(N84&lt;&gt;0,IF(N84+H84&gt;3*D84,0,IF(N84+H84&gt;D84*2.5,25,IF(N84+H84&gt;D84*2,50,IF(N84+H84&gt;D84*1.5,75,100)))),0)</f>
        <v>0</v>
      </c>
      <c r="P84" s="45"/>
      <c r="Q84" s="42"/>
      <c r="R84" s="42"/>
      <c r="S84" s="45"/>
      <c r="T84" s="45"/>
      <c r="U84" s="42"/>
      <c r="V84" s="88">
        <v>0</v>
      </c>
      <c r="W84" s="88"/>
    </row>
    <row r="85" spans="1:23" ht="39.950000000000003" customHeight="1" x14ac:dyDescent="0.25">
      <c r="A85" s="49" t="s">
        <v>2490</v>
      </c>
      <c r="B85" s="49" t="s">
        <v>80</v>
      </c>
      <c r="C85" s="49" t="s">
        <v>2491</v>
      </c>
      <c r="D85" s="32">
        <f t="shared" si="41"/>
        <v>0</v>
      </c>
      <c r="E85" s="42"/>
      <c r="F85" s="37">
        <f t="shared" si="42"/>
        <v>1</v>
      </c>
      <c r="G85" s="42"/>
      <c r="H85" s="45"/>
      <c r="I85" s="86">
        <f t="shared" si="43"/>
        <v>0</v>
      </c>
      <c r="J85" s="48"/>
      <c r="K85" s="87">
        <f t="shared" si="27"/>
        <v>0</v>
      </c>
      <c r="L85" s="42"/>
      <c r="M85" s="42"/>
      <c r="N85" s="45"/>
      <c r="O85" s="88">
        <f t="shared" si="46"/>
        <v>0</v>
      </c>
      <c r="P85" s="45"/>
      <c r="Q85" s="42"/>
      <c r="R85" s="42"/>
      <c r="S85" s="45"/>
      <c r="T85" s="45"/>
      <c r="U85" s="42"/>
      <c r="V85" s="88">
        <v>0</v>
      </c>
      <c r="W85" s="88"/>
    </row>
    <row r="86" spans="1:23" ht="39.950000000000003" customHeight="1" x14ac:dyDescent="0.25">
      <c r="A86" s="49" t="s">
        <v>2492</v>
      </c>
      <c r="B86" s="49" t="s">
        <v>80</v>
      </c>
      <c r="C86" s="49" t="s">
        <v>2493</v>
      </c>
      <c r="D86" s="32">
        <f t="shared" si="41"/>
        <v>0</v>
      </c>
      <c r="E86" s="42"/>
      <c r="F86" s="37">
        <f t="shared" si="42"/>
        <v>1</v>
      </c>
      <c r="G86" s="42"/>
      <c r="H86" s="45"/>
      <c r="I86" s="86">
        <f t="shared" si="43"/>
        <v>0</v>
      </c>
      <c r="J86" s="48"/>
      <c r="K86" s="87">
        <f t="shared" si="27"/>
        <v>0</v>
      </c>
      <c r="L86" s="42"/>
      <c r="M86" s="42"/>
      <c r="N86" s="45"/>
      <c r="O86" s="88">
        <f t="shared" si="46"/>
        <v>0</v>
      </c>
      <c r="P86" s="45"/>
      <c r="Q86" s="42"/>
      <c r="R86" s="42"/>
      <c r="S86" s="45"/>
      <c r="T86" s="45"/>
      <c r="U86" s="42"/>
      <c r="V86" s="88">
        <v>0</v>
      </c>
      <c r="W86" s="88"/>
    </row>
    <row r="87" spans="1:23" ht="39.950000000000003" customHeight="1" x14ac:dyDescent="0.25">
      <c r="A87" s="49" t="s">
        <v>2494</v>
      </c>
      <c r="B87" s="49" t="s">
        <v>80</v>
      </c>
      <c r="C87" s="49" t="s">
        <v>2495</v>
      </c>
      <c r="D87" s="32">
        <f t="shared" si="41"/>
        <v>0</v>
      </c>
      <c r="E87" s="42"/>
      <c r="F87" s="37">
        <f t="shared" si="42"/>
        <v>1</v>
      </c>
      <c r="G87" s="42"/>
      <c r="H87" s="45"/>
      <c r="I87" s="86">
        <f t="shared" si="43"/>
        <v>0</v>
      </c>
      <c r="J87" s="48"/>
      <c r="K87" s="87">
        <f t="shared" si="27"/>
        <v>0</v>
      </c>
      <c r="L87" s="42"/>
      <c r="M87" s="42"/>
      <c r="N87" s="45"/>
      <c r="O87" s="88">
        <f t="shared" si="46"/>
        <v>0</v>
      </c>
      <c r="P87" s="45"/>
      <c r="Q87" s="42"/>
      <c r="R87" s="42"/>
      <c r="S87" s="45"/>
      <c r="T87" s="45"/>
      <c r="U87" s="42"/>
      <c r="V87" s="88">
        <v>0</v>
      </c>
      <c r="W87" s="88"/>
    </row>
    <row r="88" spans="1:23" ht="39.950000000000003" customHeight="1" x14ac:dyDescent="0.25">
      <c r="A88" s="49" t="s">
        <v>2496</v>
      </c>
      <c r="B88" s="49" t="s">
        <v>80</v>
      </c>
      <c r="C88" s="49" t="s">
        <v>2497</v>
      </c>
      <c r="D88" s="32">
        <f t="shared" si="41"/>
        <v>0</v>
      </c>
      <c r="E88" s="42"/>
      <c r="F88" s="37">
        <f t="shared" si="42"/>
        <v>1</v>
      </c>
      <c r="G88" s="42"/>
      <c r="H88" s="45"/>
      <c r="I88" s="86">
        <f t="shared" si="43"/>
        <v>0</v>
      </c>
      <c r="J88" s="48"/>
      <c r="K88" s="87">
        <f t="shared" si="27"/>
        <v>0</v>
      </c>
      <c r="L88" s="42"/>
      <c r="M88" s="42"/>
      <c r="N88" s="45"/>
      <c r="O88" s="88">
        <f t="shared" si="46"/>
        <v>0</v>
      </c>
      <c r="P88" s="45"/>
      <c r="Q88" s="42"/>
      <c r="R88" s="42"/>
      <c r="S88" s="45"/>
      <c r="T88" s="45"/>
      <c r="U88" s="42"/>
      <c r="V88" s="88">
        <v>0</v>
      </c>
      <c r="W88" s="88"/>
    </row>
    <row r="89" spans="1:23" ht="39.950000000000003" customHeight="1" x14ac:dyDescent="0.25">
      <c r="A89" s="49" t="s">
        <v>2498</v>
      </c>
      <c r="B89" s="49" t="s">
        <v>80</v>
      </c>
      <c r="C89" s="49" t="s">
        <v>2499</v>
      </c>
      <c r="D89" s="32">
        <f t="shared" si="13"/>
        <v>0</v>
      </c>
      <c r="E89" s="42"/>
      <c r="F89" s="37">
        <f t="shared" si="25"/>
        <v>1</v>
      </c>
      <c r="G89" s="42"/>
      <c r="H89" s="45"/>
      <c r="I89" s="86">
        <f t="shared" si="26"/>
        <v>0</v>
      </c>
      <c r="J89" s="48"/>
      <c r="K89" s="87">
        <f t="shared" si="27"/>
        <v>0</v>
      </c>
      <c r="L89" s="42"/>
      <c r="M89" s="42"/>
      <c r="N89" s="45"/>
      <c r="O89" s="88">
        <f t="shared" si="40"/>
        <v>0</v>
      </c>
      <c r="P89" s="45"/>
      <c r="Q89" s="42"/>
      <c r="R89" s="42"/>
      <c r="S89" s="45"/>
      <c r="T89" s="45"/>
      <c r="U89" s="42"/>
      <c r="V89" s="88">
        <v>0</v>
      </c>
      <c r="W89" s="88"/>
    </row>
    <row r="90" spans="1:23" ht="39.950000000000003" customHeight="1" x14ac:dyDescent="0.25">
      <c r="A90" s="49" t="s">
        <v>2500</v>
      </c>
      <c r="B90" s="49" t="s">
        <v>56</v>
      </c>
      <c r="C90" s="49"/>
      <c r="D90" s="32">
        <f t="shared" si="13"/>
        <v>1</v>
      </c>
      <c r="E90" s="42"/>
      <c r="F90" s="37">
        <f t="shared" si="25"/>
        <v>1</v>
      </c>
      <c r="G90" s="42"/>
      <c r="H90" s="45"/>
      <c r="I90" s="86">
        <f t="shared" si="26"/>
        <v>0</v>
      </c>
      <c r="J90" s="48"/>
      <c r="K90" s="87">
        <f t="shared" si="27"/>
        <v>0</v>
      </c>
      <c r="L90" s="42"/>
      <c r="M90" s="42"/>
      <c r="N90" s="45"/>
      <c r="O90" s="88">
        <f>IF(N90&lt;&gt;0,IF(N90+H90&gt;3*D90,0,IF(N90+H90&gt;D90*2.5,25,IF(N90+H90&gt;D90*2,50,IF(N90+H90&gt;D90*1.5,75,100)))),0)</f>
        <v>0</v>
      </c>
      <c r="P90" s="45"/>
      <c r="Q90" s="42"/>
      <c r="R90" s="42"/>
      <c r="S90" s="45"/>
      <c r="T90" s="45"/>
      <c r="U90" s="42"/>
      <c r="V90" s="88">
        <v>0</v>
      </c>
      <c r="W90" s="88"/>
    </row>
    <row r="91" spans="1:23" ht="39.950000000000003" customHeight="1" x14ac:dyDescent="0.25">
      <c r="A91" s="49" t="s">
        <v>2501</v>
      </c>
      <c r="B91" s="49" t="s">
        <v>80</v>
      </c>
      <c r="C91" s="49" t="s">
        <v>2502</v>
      </c>
      <c r="D91" s="32">
        <f t="shared" si="13"/>
        <v>0</v>
      </c>
      <c r="E91" s="42"/>
      <c r="F91" s="37">
        <f t="shared" si="25"/>
        <v>1</v>
      </c>
      <c r="G91" s="42"/>
      <c r="H91" s="45"/>
      <c r="I91" s="86">
        <f t="shared" si="26"/>
        <v>0</v>
      </c>
      <c r="J91" s="48"/>
      <c r="K91" s="87">
        <f t="shared" si="27"/>
        <v>0</v>
      </c>
      <c r="L91" s="42"/>
      <c r="M91" s="42"/>
      <c r="N91" s="45"/>
      <c r="O91" s="88">
        <f t="shared" ref="O91:O92" si="47">IF(N91&lt;&gt;0,IF(N91+H91&gt;3*D91,0,IF(N91+H91&gt;D91*2.5,25,IF(N91+H91&gt;D91*2,50,IF(N91+H91&gt;D91*1.5,75,100)))),0)</f>
        <v>0</v>
      </c>
      <c r="P91" s="45"/>
      <c r="Q91" s="42"/>
      <c r="R91" s="42"/>
      <c r="S91" s="45"/>
      <c r="T91" s="45"/>
      <c r="U91" s="42"/>
      <c r="V91" s="88">
        <v>0</v>
      </c>
      <c r="W91" s="88"/>
    </row>
    <row r="92" spans="1:23" ht="39.950000000000003" customHeight="1" x14ac:dyDescent="0.25">
      <c r="A92" s="49" t="s">
        <v>2503</v>
      </c>
      <c r="B92" s="49" t="s">
        <v>80</v>
      </c>
      <c r="C92" s="49" t="s">
        <v>2504</v>
      </c>
      <c r="D92" s="32">
        <f t="shared" si="13"/>
        <v>0</v>
      </c>
      <c r="E92" s="42"/>
      <c r="F92" s="37">
        <f t="shared" si="25"/>
        <v>1</v>
      </c>
      <c r="G92" s="42"/>
      <c r="H92" s="45"/>
      <c r="I92" s="86">
        <f t="shared" si="26"/>
        <v>0</v>
      </c>
      <c r="J92" s="48"/>
      <c r="K92" s="87">
        <f t="shared" si="27"/>
        <v>0</v>
      </c>
      <c r="L92" s="42"/>
      <c r="M92" s="42"/>
      <c r="N92" s="45"/>
      <c r="O92" s="88">
        <f t="shared" si="47"/>
        <v>0</v>
      </c>
      <c r="P92" s="45"/>
      <c r="Q92" s="42"/>
      <c r="R92" s="42"/>
      <c r="S92" s="45"/>
      <c r="T92" s="45"/>
      <c r="U92" s="42"/>
      <c r="V92" s="88">
        <v>0</v>
      </c>
      <c r="W92" s="88"/>
    </row>
    <row r="93" spans="1:23" ht="39.950000000000003" customHeight="1" x14ac:dyDescent="0.25">
      <c r="A93" s="49" t="s">
        <v>2505</v>
      </c>
      <c r="B93" s="49" t="s">
        <v>128</v>
      </c>
      <c r="C93" s="49"/>
      <c r="D93" s="32">
        <f t="shared" si="13"/>
        <v>0</v>
      </c>
      <c r="E93" s="42"/>
      <c r="F93" s="37">
        <f t="shared" si="25"/>
        <v>1</v>
      </c>
      <c r="G93" s="42"/>
      <c r="H93" s="45"/>
      <c r="I93" s="86">
        <f t="shared" si="26"/>
        <v>0</v>
      </c>
      <c r="J93" s="48"/>
      <c r="K93" s="87">
        <f t="shared" si="27"/>
        <v>0</v>
      </c>
      <c r="L93" s="42"/>
      <c r="M93" s="42"/>
      <c r="N93" s="45"/>
      <c r="O93" s="88">
        <f>IF(N93&lt;&gt;0,IF(N93+H93&gt;3*D93,0,IF(N93+H93&gt;D93*2.5,25,IF(N93+H93&gt;D93*2,50,IF(N93+H93&gt;D93*1.5,75,100)))),0)</f>
        <v>0</v>
      </c>
      <c r="P93" s="45"/>
      <c r="Q93" s="42"/>
      <c r="R93" s="42"/>
      <c r="S93" s="45"/>
      <c r="T93" s="45"/>
      <c r="U93" s="42"/>
      <c r="V93" s="88">
        <v>0</v>
      </c>
      <c r="W93" s="88"/>
    </row>
    <row r="94" spans="1:23" ht="39.950000000000003" customHeight="1" x14ac:dyDescent="0.25">
      <c r="A94" s="49" t="s">
        <v>2506</v>
      </c>
      <c r="B94" s="49" t="s">
        <v>128</v>
      </c>
      <c r="C94" s="49"/>
      <c r="D94" s="32">
        <f t="shared" si="13"/>
        <v>0</v>
      </c>
      <c r="E94" s="42"/>
      <c r="F94" s="37">
        <f t="shared" si="25"/>
        <v>1</v>
      </c>
      <c r="G94" s="42"/>
      <c r="H94" s="45"/>
      <c r="I94" s="86">
        <f t="shared" si="26"/>
        <v>0</v>
      </c>
      <c r="J94" s="48"/>
      <c r="K94" s="87">
        <f t="shared" si="27"/>
        <v>0</v>
      </c>
      <c r="L94" s="42"/>
      <c r="M94" s="42"/>
      <c r="N94" s="45"/>
      <c r="O94" s="88">
        <f t="shared" ref="O94:O99" si="48">IF(N94&lt;&gt;0,IF(N94+H94&gt;3*D94,0,IF(N94+H94&gt;D94*2.5,25,IF(N94+H94&gt;D94*2,50,IF(N94+H94&gt;D94*1.5,75,100)))),0)</f>
        <v>0</v>
      </c>
      <c r="P94" s="45"/>
      <c r="Q94" s="42"/>
      <c r="R94" s="42"/>
      <c r="S94" s="45"/>
      <c r="T94" s="45"/>
      <c r="U94" s="42"/>
      <c r="V94" s="88">
        <v>0</v>
      </c>
      <c r="W94" s="88"/>
    </row>
    <row r="95" spans="1:23" ht="39.950000000000003" customHeight="1" x14ac:dyDescent="0.25">
      <c r="A95" s="49" t="s">
        <v>2507</v>
      </c>
      <c r="B95" s="49" t="s">
        <v>80</v>
      </c>
      <c r="C95" s="49"/>
      <c r="D95" s="32">
        <f t="shared" si="13"/>
        <v>0</v>
      </c>
      <c r="E95" s="42"/>
      <c r="F95" s="37">
        <f t="shared" si="25"/>
        <v>1</v>
      </c>
      <c r="G95" s="42"/>
      <c r="H95" s="45"/>
      <c r="I95" s="86">
        <f t="shared" si="26"/>
        <v>0</v>
      </c>
      <c r="J95" s="48"/>
      <c r="K95" s="87">
        <f t="shared" si="27"/>
        <v>0</v>
      </c>
      <c r="L95" s="42"/>
      <c r="M95" s="42"/>
      <c r="N95" s="45"/>
      <c r="O95" s="88">
        <f t="shared" si="48"/>
        <v>0</v>
      </c>
      <c r="P95" s="45"/>
      <c r="Q95" s="42"/>
      <c r="R95" s="42"/>
      <c r="S95" s="45"/>
      <c r="T95" s="45"/>
      <c r="U95" s="42"/>
      <c r="V95" s="88">
        <v>0</v>
      </c>
      <c r="W95" s="88"/>
    </row>
    <row r="96" spans="1:23" ht="39.950000000000003" customHeight="1" x14ac:dyDescent="0.25">
      <c r="A96" s="49" t="s">
        <v>2508</v>
      </c>
      <c r="B96" s="49" t="s">
        <v>56</v>
      </c>
      <c r="C96" s="49"/>
      <c r="D96" s="32">
        <f t="shared" si="13"/>
        <v>1</v>
      </c>
      <c r="E96" s="42"/>
      <c r="F96" s="37">
        <f t="shared" si="25"/>
        <v>1</v>
      </c>
      <c r="G96" s="42"/>
      <c r="H96" s="45"/>
      <c r="I96" s="86">
        <f t="shared" si="26"/>
        <v>0</v>
      </c>
      <c r="J96" s="48"/>
      <c r="K96" s="87">
        <f t="shared" si="27"/>
        <v>0</v>
      </c>
      <c r="L96" s="42"/>
      <c r="M96" s="42"/>
      <c r="N96" s="45"/>
      <c r="O96" s="88">
        <f t="shared" si="48"/>
        <v>0</v>
      </c>
      <c r="P96" s="45"/>
      <c r="Q96" s="42"/>
      <c r="R96" s="42"/>
      <c r="S96" s="45"/>
      <c r="T96" s="45"/>
      <c r="U96" s="42"/>
      <c r="V96" s="88">
        <v>0</v>
      </c>
      <c r="W96" s="88"/>
    </row>
    <row r="97" spans="1:23" ht="39.950000000000003" customHeight="1" x14ac:dyDescent="0.25">
      <c r="A97" s="49" t="s">
        <v>2509</v>
      </c>
      <c r="B97" s="49" t="s">
        <v>80</v>
      </c>
      <c r="C97" s="49"/>
      <c r="D97" s="32">
        <f t="shared" si="13"/>
        <v>0</v>
      </c>
      <c r="E97" s="42"/>
      <c r="F97" s="37">
        <f t="shared" si="25"/>
        <v>1</v>
      </c>
      <c r="G97" s="42"/>
      <c r="H97" s="45"/>
      <c r="I97" s="86">
        <f t="shared" si="26"/>
        <v>0</v>
      </c>
      <c r="J97" s="48"/>
      <c r="K97" s="87">
        <f t="shared" si="27"/>
        <v>0</v>
      </c>
      <c r="L97" s="42"/>
      <c r="M97" s="42"/>
      <c r="N97" s="45"/>
      <c r="O97" s="88">
        <f t="shared" si="48"/>
        <v>0</v>
      </c>
      <c r="P97" s="45"/>
      <c r="Q97" s="42"/>
      <c r="R97" s="42"/>
      <c r="S97" s="45"/>
      <c r="T97" s="45"/>
      <c r="U97" s="42"/>
      <c r="V97" s="88">
        <v>0</v>
      </c>
      <c r="W97" s="88"/>
    </row>
    <row r="98" spans="1:23" ht="39.950000000000003" customHeight="1" x14ac:dyDescent="0.25">
      <c r="A98" s="49" t="s">
        <v>2510</v>
      </c>
      <c r="B98" s="49" t="s">
        <v>58</v>
      </c>
      <c r="C98" s="49"/>
      <c r="D98" s="32">
        <f t="shared" si="13"/>
        <v>0</v>
      </c>
      <c r="E98" s="42"/>
      <c r="F98" s="37">
        <f t="shared" si="25"/>
        <v>1</v>
      </c>
      <c r="G98" s="42"/>
      <c r="H98" s="45"/>
      <c r="I98" s="86">
        <f t="shared" si="26"/>
        <v>0</v>
      </c>
      <c r="J98" s="48"/>
      <c r="K98" s="87">
        <f t="shared" si="27"/>
        <v>0</v>
      </c>
      <c r="L98" s="42"/>
      <c r="M98" s="42"/>
      <c r="N98" s="45"/>
      <c r="O98" s="88">
        <f t="shared" si="48"/>
        <v>0</v>
      </c>
      <c r="P98" s="45"/>
      <c r="Q98" s="42"/>
      <c r="R98" s="42"/>
      <c r="S98" s="45"/>
      <c r="T98" s="45"/>
      <c r="U98" s="42"/>
      <c r="V98" s="88">
        <v>0</v>
      </c>
      <c r="W98" s="88"/>
    </row>
    <row r="99" spans="1:23" ht="39.950000000000003" customHeight="1" x14ac:dyDescent="0.25">
      <c r="A99" s="49" t="s">
        <v>2511</v>
      </c>
      <c r="B99" s="49" t="s">
        <v>58</v>
      </c>
      <c r="C99" s="49"/>
      <c r="D99" s="32">
        <f t="shared" si="13"/>
        <v>0</v>
      </c>
      <c r="E99" s="42"/>
      <c r="F99" s="37">
        <f t="shared" si="25"/>
        <v>1</v>
      </c>
      <c r="G99" s="42"/>
      <c r="H99" s="45"/>
      <c r="I99" s="86">
        <f t="shared" si="26"/>
        <v>0</v>
      </c>
      <c r="J99" s="48"/>
      <c r="K99" s="87">
        <f t="shared" si="27"/>
        <v>0</v>
      </c>
      <c r="L99" s="42"/>
      <c r="M99" s="42"/>
      <c r="N99" s="45"/>
      <c r="O99" s="88">
        <f t="shared" si="48"/>
        <v>0</v>
      </c>
      <c r="P99" s="45"/>
      <c r="Q99" s="42"/>
      <c r="R99" s="42"/>
      <c r="S99" s="45"/>
      <c r="T99" s="45"/>
      <c r="U99" s="42"/>
      <c r="V99" s="88">
        <v>0</v>
      </c>
      <c r="W99" s="88"/>
    </row>
    <row r="100" spans="1:23" ht="39.950000000000003" customHeight="1" x14ac:dyDescent="0.25">
      <c r="A100" s="23" t="s">
        <v>174</v>
      </c>
      <c r="B100" s="23" t="s">
        <v>53</v>
      </c>
      <c r="C100" s="23" t="s">
        <v>54</v>
      </c>
      <c r="D100" s="36">
        <f>2000/85</f>
        <v>23.529411764705884</v>
      </c>
      <c r="E100" s="41"/>
      <c r="F100" s="28">
        <f>(AVERAGE(F101:F102)*$D$100)</f>
        <v>23.529411764705884</v>
      </c>
      <c r="G100" s="41"/>
      <c r="H100" s="44"/>
      <c r="I100" s="28">
        <f>(AVERAGE(I101:I102)*$D$100)</f>
        <v>0</v>
      </c>
      <c r="J100" s="47"/>
      <c r="K100" s="28">
        <f>(AVERAGE(K101:K102)*$D$100)</f>
        <v>0</v>
      </c>
      <c r="L100" s="41"/>
      <c r="M100" s="41"/>
      <c r="N100" s="44"/>
      <c r="O100" s="28">
        <f>AVERAGE(O101:O102)</f>
        <v>0</v>
      </c>
      <c r="P100" s="44"/>
      <c r="Q100" s="41"/>
      <c r="R100" s="41"/>
      <c r="S100" s="44"/>
      <c r="T100" s="44"/>
      <c r="U100" s="41"/>
      <c r="V100" s="28">
        <f>AVERAGE(V101:V102)</f>
        <v>0</v>
      </c>
      <c r="W100" s="28"/>
    </row>
    <row r="101" spans="1:23" ht="39.950000000000003" customHeight="1" x14ac:dyDescent="0.25">
      <c r="A101" s="49" t="s">
        <v>2512</v>
      </c>
      <c r="B101" s="49" t="s">
        <v>56</v>
      </c>
      <c r="C101" s="50" t="s">
        <v>2513</v>
      </c>
      <c r="D101" s="32">
        <f t="shared" si="13"/>
        <v>1</v>
      </c>
      <c r="E101" s="42"/>
      <c r="F101" s="37">
        <f>IF(H101&lt;&gt;0,0,1)</f>
        <v>1</v>
      </c>
      <c r="G101" s="42"/>
      <c r="H101" s="45"/>
      <c r="I101" s="86">
        <f>IF(H101&lt;&gt;0,IF(H101&lt;D101,1,0),0)</f>
        <v>0</v>
      </c>
      <c r="J101" s="48"/>
      <c r="K101" s="87">
        <f t="shared" ref="K101:K102" si="49">IF(J101&lt;&gt;0,IF(J101&lt;2017,1,0),0)</f>
        <v>0</v>
      </c>
      <c r="L101" s="42"/>
      <c r="M101" s="42"/>
      <c r="N101" s="45"/>
      <c r="O101" s="88">
        <f t="shared" ref="O101:O102" si="50">IF(N101&lt;&gt;0,IF(N101+H101&gt;3*D101,0,IF(N101+H101&gt;D101*2.5,25,IF(N101+H101&gt;D101*2,50,IF(N101+H101&gt;D101*1.5,75,100)))),0)</f>
        <v>0</v>
      </c>
      <c r="P101" s="45"/>
      <c r="Q101" s="42"/>
      <c r="R101" s="42"/>
      <c r="S101" s="45"/>
      <c r="T101" s="45"/>
      <c r="U101" s="42"/>
      <c r="V101" s="88">
        <v>0</v>
      </c>
      <c r="W101" s="88"/>
    </row>
    <row r="102" spans="1:23" ht="39.950000000000003" customHeight="1" x14ac:dyDescent="0.25">
      <c r="A102" s="49" t="s">
        <v>2514</v>
      </c>
      <c r="B102" s="49" t="s">
        <v>56</v>
      </c>
      <c r="C102" s="50"/>
      <c r="D102" s="32">
        <f t="shared" si="13"/>
        <v>1</v>
      </c>
      <c r="E102" s="42"/>
      <c r="F102" s="37">
        <f>IF(H102&lt;&gt;0,0,1)</f>
        <v>1</v>
      </c>
      <c r="G102" s="42"/>
      <c r="H102" s="45"/>
      <c r="I102" s="86">
        <f>IF(H102&lt;&gt;0,IF(H102&lt;D102,1,0),0)</f>
        <v>0</v>
      </c>
      <c r="J102" s="48"/>
      <c r="K102" s="87">
        <f t="shared" si="49"/>
        <v>0</v>
      </c>
      <c r="L102" s="42"/>
      <c r="M102" s="42"/>
      <c r="N102" s="45"/>
      <c r="O102" s="88">
        <f t="shared" si="50"/>
        <v>0</v>
      </c>
      <c r="P102" s="45"/>
      <c r="Q102" s="42"/>
      <c r="R102" s="42"/>
      <c r="S102" s="45"/>
      <c r="T102" s="45"/>
      <c r="U102" s="42"/>
      <c r="V102" s="88">
        <v>0</v>
      </c>
      <c r="W102" s="88"/>
    </row>
    <row r="103" spans="1:23" s="2" customFormat="1" ht="24.95" customHeight="1" x14ac:dyDescent="0.25">
      <c r="A103" s="133" t="s">
        <v>2034</v>
      </c>
      <c r="B103" s="133"/>
      <c r="C103" s="133"/>
      <c r="D103" s="39">
        <f>D104+D108</f>
        <v>100</v>
      </c>
      <c r="E103" s="40"/>
      <c r="F103" s="27">
        <f>F104+F108</f>
        <v>100</v>
      </c>
      <c r="G103" s="40"/>
      <c r="H103" s="43"/>
      <c r="I103" s="27">
        <f>I104+I108</f>
        <v>0</v>
      </c>
      <c r="J103" s="46"/>
      <c r="K103" s="27">
        <f>K104+K108</f>
        <v>0</v>
      </c>
      <c r="L103" s="40"/>
      <c r="M103" s="40"/>
      <c r="N103" s="43"/>
      <c r="O103" s="27">
        <f>AVERAGE(O104,O108)</f>
        <v>0</v>
      </c>
      <c r="P103" s="43"/>
      <c r="Q103" s="40"/>
      <c r="R103" s="40"/>
      <c r="S103" s="43"/>
      <c r="T103" s="43"/>
      <c r="U103" s="40"/>
      <c r="V103" s="27">
        <f>AVERAGE(V104,V108)</f>
        <v>0</v>
      </c>
      <c r="W103" s="27"/>
    </row>
    <row r="104" spans="1:23" ht="39.950000000000003" customHeight="1" x14ac:dyDescent="0.25">
      <c r="A104" s="23" t="s">
        <v>72</v>
      </c>
      <c r="B104" s="23" t="s">
        <v>53</v>
      </c>
      <c r="C104" s="23" t="s">
        <v>54</v>
      </c>
      <c r="D104" s="36">
        <f>1500/25</f>
        <v>60</v>
      </c>
      <c r="E104" s="41"/>
      <c r="F104" s="28">
        <f>(AVERAGE(F105:F107)*$D$104)</f>
        <v>60</v>
      </c>
      <c r="G104" s="41"/>
      <c r="H104" s="44"/>
      <c r="I104" s="28">
        <f>(AVERAGE(I105:I107)*$D$104)</f>
        <v>0</v>
      </c>
      <c r="J104" s="47"/>
      <c r="K104" s="28">
        <f>(AVERAGE(K105:K107)*$D$104)</f>
        <v>0</v>
      </c>
      <c r="L104" s="41"/>
      <c r="M104" s="41"/>
      <c r="N104" s="44"/>
      <c r="O104" s="28">
        <f>AVERAGE(O105:O107)</f>
        <v>0</v>
      </c>
      <c r="P104" s="44"/>
      <c r="Q104" s="41"/>
      <c r="R104" s="41"/>
      <c r="S104" s="44"/>
      <c r="T104" s="44"/>
      <c r="U104" s="41"/>
      <c r="V104" s="28">
        <f>AVERAGE(V105:V107)</f>
        <v>0</v>
      </c>
      <c r="W104" s="28"/>
    </row>
    <row r="105" spans="1:23" ht="39.950000000000003" customHeight="1" x14ac:dyDescent="0.25">
      <c r="A105" s="49" t="s">
        <v>2515</v>
      </c>
      <c r="B105" s="49" t="s">
        <v>56</v>
      </c>
      <c r="C105" s="49"/>
      <c r="D105" s="32">
        <f t="shared" ref="D105:D107" si="51">IF(B105="I",$F$2,IF(B105="G/2",$F$2/2,IF(B105="G/5",$F$2/5,IF(B105="G/10",$F$2/10,1))))</f>
        <v>1</v>
      </c>
      <c r="E105" s="42"/>
      <c r="F105" s="37">
        <f t="shared" ref="F105:F107" si="52">IF(H105&lt;&gt;0,0,1)</f>
        <v>1</v>
      </c>
      <c r="G105" s="42"/>
      <c r="H105" s="45"/>
      <c r="I105" s="86">
        <f t="shared" ref="I105:I107" si="53">IF(H105&lt;&gt;0,IF(H105&lt;D105,1,0),0)</f>
        <v>0</v>
      </c>
      <c r="J105" s="48"/>
      <c r="K105" s="87">
        <f t="shared" ref="K105:K107" si="54">IF(J105&lt;&gt;0,IF(J105&lt;2017,1,0),0)</f>
        <v>0</v>
      </c>
      <c r="L105" s="42"/>
      <c r="M105" s="42"/>
      <c r="N105" s="45"/>
      <c r="O105" s="88">
        <f>IF(N105&lt;&gt;0,IF(N105+H105&gt;3*D105,0,IF(N105+H105&gt;D105*2.5,25,IF(N105+H105&gt;D105*2,50,IF(N105+H105&gt;D105*1.5,75,100)))),0)</f>
        <v>0</v>
      </c>
      <c r="P105" s="45"/>
      <c r="Q105" s="42"/>
      <c r="R105" s="42"/>
      <c r="S105" s="45"/>
      <c r="T105" s="45"/>
      <c r="U105" s="42"/>
      <c r="V105" s="88">
        <v>0</v>
      </c>
      <c r="W105" s="88"/>
    </row>
    <row r="106" spans="1:23" ht="39.950000000000003" customHeight="1" x14ac:dyDescent="0.25">
      <c r="A106" s="49" t="s">
        <v>2516</v>
      </c>
      <c r="B106" s="49" t="s">
        <v>56</v>
      </c>
      <c r="C106" s="49"/>
      <c r="D106" s="32">
        <f t="shared" si="51"/>
        <v>1</v>
      </c>
      <c r="E106" s="42"/>
      <c r="F106" s="37">
        <f t="shared" si="52"/>
        <v>1</v>
      </c>
      <c r="G106" s="42"/>
      <c r="H106" s="45"/>
      <c r="I106" s="86">
        <f t="shared" si="53"/>
        <v>0</v>
      </c>
      <c r="J106" s="48"/>
      <c r="K106" s="87">
        <f t="shared" si="54"/>
        <v>0</v>
      </c>
      <c r="L106" s="42"/>
      <c r="M106" s="42"/>
      <c r="N106" s="45"/>
      <c r="O106" s="88">
        <f t="shared" ref="O106:O107" si="55">IF(N106&lt;&gt;0,IF(N106+H106&gt;3*D106,0,IF(N106+H106&gt;D106*2.5,25,IF(N106+H106&gt;D106*2,50,IF(N106+H106&gt;D106*1.5,75,100)))),0)</f>
        <v>0</v>
      </c>
      <c r="P106" s="45"/>
      <c r="Q106" s="42"/>
      <c r="R106" s="42"/>
      <c r="S106" s="45"/>
      <c r="T106" s="45"/>
      <c r="U106" s="42"/>
      <c r="V106" s="88">
        <v>0</v>
      </c>
      <c r="W106" s="88"/>
    </row>
    <row r="107" spans="1:23" ht="39.950000000000003" customHeight="1" x14ac:dyDescent="0.25">
      <c r="A107" s="49" t="s">
        <v>2517</v>
      </c>
      <c r="B107" s="49" t="s">
        <v>56</v>
      </c>
      <c r="C107" s="49" t="s">
        <v>2518</v>
      </c>
      <c r="D107" s="32">
        <f t="shared" si="51"/>
        <v>1</v>
      </c>
      <c r="E107" s="42"/>
      <c r="F107" s="37">
        <f t="shared" si="52"/>
        <v>1</v>
      </c>
      <c r="G107" s="42"/>
      <c r="H107" s="45"/>
      <c r="I107" s="86">
        <f t="shared" si="53"/>
        <v>0</v>
      </c>
      <c r="J107" s="48"/>
      <c r="K107" s="87">
        <f t="shared" si="54"/>
        <v>0</v>
      </c>
      <c r="L107" s="42"/>
      <c r="M107" s="42"/>
      <c r="N107" s="45"/>
      <c r="O107" s="88">
        <f t="shared" si="55"/>
        <v>0</v>
      </c>
      <c r="P107" s="45"/>
      <c r="Q107" s="42"/>
      <c r="R107" s="42"/>
      <c r="S107" s="45"/>
      <c r="T107" s="45"/>
      <c r="U107" s="42"/>
      <c r="V107" s="88">
        <v>0</v>
      </c>
      <c r="W107" s="88"/>
    </row>
    <row r="108" spans="1:23" ht="39.950000000000003" customHeight="1" x14ac:dyDescent="0.25">
      <c r="A108" s="23" t="s">
        <v>60</v>
      </c>
      <c r="B108" s="23" t="s">
        <v>53</v>
      </c>
      <c r="C108" s="23" t="s">
        <v>54</v>
      </c>
      <c r="D108" s="36">
        <f>1000/25</f>
        <v>40</v>
      </c>
      <c r="E108" s="41"/>
      <c r="F108" s="28">
        <f>(AVERAGE(F109:F115)*$D$108)</f>
        <v>40</v>
      </c>
      <c r="G108" s="41"/>
      <c r="H108" s="44"/>
      <c r="I108" s="28">
        <f>(AVERAGE(I109:I115)*$D$108)</f>
        <v>0</v>
      </c>
      <c r="J108" s="47"/>
      <c r="K108" s="28">
        <f>(AVERAGE(K109:K115)*$D$108)</f>
        <v>0</v>
      </c>
      <c r="L108" s="41"/>
      <c r="M108" s="41"/>
      <c r="N108" s="44"/>
      <c r="O108" s="28">
        <f>AVERAGE(O109:O115)</f>
        <v>0</v>
      </c>
      <c r="P108" s="44"/>
      <c r="Q108" s="41"/>
      <c r="R108" s="41"/>
      <c r="S108" s="44"/>
      <c r="T108" s="44"/>
      <c r="U108" s="41"/>
      <c r="V108" s="28">
        <f>AVERAGE(V109:V115)</f>
        <v>0</v>
      </c>
      <c r="W108" s="28"/>
    </row>
    <row r="109" spans="1:23" ht="39.950000000000003" customHeight="1" x14ac:dyDescent="0.25">
      <c r="A109" s="49" t="s">
        <v>2519</v>
      </c>
      <c r="B109" s="49" t="s">
        <v>58</v>
      </c>
      <c r="C109" s="49"/>
      <c r="D109" s="32">
        <f t="shared" ref="D109:D115" si="56">IF(B109="I",$F$2,IF(B109="G/2",$F$2/2,IF(B109="G/5",$F$2/5,IF(B109="G/10",$F$2/10,1))))</f>
        <v>0</v>
      </c>
      <c r="E109" s="42"/>
      <c r="F109" s="37">
        <f t="shared" ref="F109:F115" si="57">IF(H109&lt;&gt;0,0,1)</f>
        <v>1</v>
      </c>
      <c r="G109" s="42"/>
      <c r="H109" s="45"/>
      <c r="I109" s="86">
        <f t="shared" ref="I109:I115" si="58">IF(H109&lt;&gt;0,IF(H109&lt;D109,1,0),0)</f>
        <v>0</v>
      </c>
      <c r="J109" s="48"/>
      <c r="K109" s="87">
        <f t="shared" ref="K109:K115" si="59">IF(J109&lt;&gt;0,IF(J109&lt;2017,1,0),0)</f>
        <v>0</v>
      </c>
      <c r="L109" s="42"/>
      <c r="M109" s="42"/>
      <c r="N109" s="45"/>
      <c r="O109" s="88">
        <f t="shared" ref="O109" si="60">IF(N109&lt;&gt;0,IF(N109+H109&gt;3*D109,0,IF(N109+H109&gt;D109*2.5,25,IF(N109+H109&gt;D109*2,50,IF(N109+H109&gt;D109*1.5,75,100)))),0)</f>
        <v>0</v>
      </c>
      <c r="P109" s="45"/>
      <c r="Q109" s="42"/>
      <c r="R109" s="42"/>
      <c r="S109" s="45"/>
      <c r="T109" s="45"/>
      <c r="U109" s="42"/>
      <c r="V109" s="88">
        <v>0</v>
      </c>
      <c r="W109" s="88"/>
    </row>
    <row r="110" spans="1:23" ht="39.950000000000003" customHeight="1" x14ac:dyDescent="0.25">
      <c r="A110" s="49" t="s">
        <v>2520</v>
      </c>
      <c r="B110" s="49" t="s">
        <v>91</v>
      </c>
      <c r="C110" s="49"/>
      <c r="D110" s="32">
        <f t="shared" si="56"/>
        <v>0</v>
      </c>
      <c r="E110" s="42"/>
      <c r="F110" s="37">
        <f t="shared" si="57"/>
        <v>1</v>
      </c>
      <c r="G110" s="42"/>
      <c r="H110" s="45"/>
      <c r="I110" s="86">
        <f t="shared" si="58"/>
        <v>0</v>
      </c>
      <c r="J110" s="48"/>
      <c r="K110" s="87">
        <f t="shared" si="59"/>
        <v>0</v>
      </c>
      <c r="L110" s="42"/>
      <c r="M110" s="42"/>
      <c r="N110" s="45"/>
      <c r="O110" s="88">
        <f>IF(N110&lt;&gt;0,IF(N110+H110&gt;3*D110,0,IF(N110+H110&gt;D110*2.5,25,IF(N110+H110&gt;D110*2,50,IF(N110+H110&gt;D110*1.5,75,100)))),0)</f>
        <v>0</v>
      </c>
      <c r="P110" s="45"/>
      <c r="Q110" s="42"/>
      <c r="R110" s="42"/>
      <c r="S110" s="45"/>
      <c r="T110" s="45"/>
      <c r="U110" s="42"/>
      <c r="V110" s="88">
        <v>0</v>
      </c>
      <c r="W110" s="88"/>
    </row>
    <row r="111" spans="1:23" ht="39.950000000000003" customHeight="1" x14ac:dyDescent="0.25">
      <c r="A111" s="49" t="s">
        <v>2521</v>
      </c>
      <c r="B111" s="49" t="s">
        <v>58</v>
      </c>
      <c r="C111" s="49"/>
      <c r="D111" s="32">
        <f t="shared" si="56"/>
        <v>0</v>
      </c>
      <c r="E111" s="42"/>
      <c r="F111" s="37">
        <f t="shared" si="57"/>
        <v>1</v>
      </c>
      <c r="G111" s="42"/>
      <c r="H111" s="45"/>
      <c r="I111" s="86">
        <f t="shared" si="58"/>
        <v>0</v>
      </c>
      <c r="J111" s="48"/>
      <c r="K111" s="87">
        <f t="shared" si="59"/>
        <v>0</v>
      </c>
      <c r="L111" s="42"/>
      <c r="M111" s="42"/>
      <c r="N111" s="45"/>
      <c r="O111" s="88">
        <f t="shared" ref="O111:O112" si="61">IF(N111&lt;&gt;0,IF(N111+H111&gt;3*D111,0,IF(N111+H111&gt;D111*2.5,25,IF(N111+H111&gt;D111*2,50,IF(N111+H111&gt;D111*1.5,75,100)))),0)</f>
        <v>0</v>
      </c>
      <c r="P111" s="45"/>
      <c r="Q111" s="42"/>
      <c r="R111" s="42"/>
      <c r="S111" s="45"/>
      <c r="T111" s="45"/>
      <c r="U111" s="42"/>
      <c r="V111" s="88">
        <v>0</v>
      </c>
      <c r="W111" s="88"/>
    </row>
    <row r="112" spans="1:23" ht="39.950000000000003" customHeight="1" x14ac:dyDescent="0.25">
      <c r="A112" s="49" t="s">
        <v>2522</v>
      </c>
      <c r="B112" s="49" t="s">
        <v>80</v>
      </c>
      <c r="C112" s="49"/>
      <c r="D112" s="32">
        <f t="shared" si="56"/>
        <v>0</v>
      </c>
      <c r="E112" s="42"/>
      <c r="F112" s="37">
        <f t="shared" si="57"/>
        <v>1</v>
      </c>
      <c r="G112" s="42"/>
      <c r="H112" s="45"/>
      <c r="I112" s="86">
        <f t="shared" si="58"/>
        <v>0</v>
      </c>
      <c r="J112" s="48"/>
      <c r="K112" s="87">
        <f t="shared" si="59"/>
        <v>0</v>
      </c>
      <c r="L112" s="42"/>
      <c r="M112" s="42"/>
      <c r="N112" s="45"/>
      <c r="O112" s="88">
        <f t="shared" si="61"/>
        <v>0</v>
      </c>
      <c r="P112" s="45"/>
      <c r="Q112" s="42"/>
      <c r="R112" s="42"/>
      <c r="S112" s="45"/>
      <c r="T112" s="45"/>
      <c r="U112" s="42"/>
      <c r="V112" s="88">
        <v>0</v>
      </c>
      <c r="W112" s="88"/>
    </row>
    <row r="113" spans="1:23" ht="39.950000000000003" customHeight="1" x14ac:dyDescent="0.25">
      <c r="A113" s="49" t="s">
        <v>2523</v>
      </c>
      <c r="B113" s="49" t="s">
        <v>80</v>
      </c>
      <c r="C113" s="49"/>
      <c r="D113" s="32">
        <f t="shared" si="56"/>
        <v>0</v>
      </c>
      <c r="E113" s="42"/>
      <c r="F113" s="37">
        <f t="shared" si="57"/>
        <v>1</v>
      </c>
      <c r="G113" s="42"/>
      <c r="H113" s="45"/>
      <c r="I113" s="86">
        <f t="shared" si="58"/>
        <v>0</v>
      </c>
      <c r="J113" s="48"/>
      <c r="K113" s="87">
        <f t="shared" si="59"/>
        <v>0</v>
      </c>
      <c r="L113" s="42"/>
      <c r="M113" s="42"/>
      <c r="N113" s="45"/>
      <c r="O113" s="88">
        <f t="shared" ref="O113:O115" si="62">IF(N113&lt;&gt;0,IF(N113+H113&gt;3*D113,0,IF(N113+H113&gt;D113*2.5,25,IF(N113+H113&gt;D113*2,50,IF(N113+H113&gt;D113*1.5,75,100)))),0)</f>
        <v>0</v>
      </c>
      <c r="P113" s="45"/>
      <c r="Q113" s="42"/>
      <c r="R113" s="42"/>
      <c r="S113" s="45"/>
      <c r="T113" s="45"/>
      <c r="U113" s="42"/>
      <c r="V113" s="88">
        <v>0</v>
      </c>
      <c r="W113" s="88"/>
    </row>
    <row r="114" spans="1:23" ht="39.950000000000003" customHeight="1" x14ac:dyDescent="0.25">
      <c r="A114" s="49" t="s">
        <v>2524</v>
      </c>
      <c r="B114" s="49" t="s">
        <v>80</v>
      </c>
      <c r="C114" s="49" t="s">
        <v>2525</v>
      </c>
      <c r="D114" s="32">
        <f t="shared" si="56"/>
        <v>0</v>
      </c>
      <c r="E114" s="42"/>
      <c r="F114" s="37">
        <f t="shared" si="57"/>
        <v>1</v>
      </c>
      <c r="G114" s="42"/>
      <c r="H114" s="45"/>
      <c r="I114" s="86">
        <f t="shared" si="58"/>
        <v>0</v>
      </c>
      <c r="J114" s="48"/>
      <c r="K114" s="87">
        <f t="shared" si="59"/>
        <v>0</v>
      </c>
      <c r="L114" s="42"/>
      <c r="M114" s="42"/>
      <c r="N114" s="45"/>
      <c r="O114" s="88">
        <f t="shared" si="62"/>
        <v>0</v>
      </c>
      <c r="P114" s="45"/>
      <c r="Q114" s="42"/>
      <c r="R114" s="42"/>
      <c r="S114" s="45"/>
      <c r="T114" s="45"/>
      <c r="U114" s="42"/>
      <c r="V114" s="88">
        <v>0</v>
      </c>
      <c r="W114" s="88"/>
    </row>
    <row r="115" spans="1:23" ht="39.950000000000003" customHeight="1" x14ac:dyDescent="0.25">
      <c r="A115" s="49" t="s">
        <v>2526</v>
      </c>
      <c r="B115" s="49" t="s">
        <v>80</v>
      </c>
      <c r="C115" s="49"/>
      <c r="D115" s="32">
        <f t="shared" si="56"/>
        <v>0</v>
      </c>
      <c r="E115" s="42"/>
      <c r="F115" s="37">
        <f t="shared" si="57"/>
        <v>1</v>
      </c>
      <c r="G115" s="42"/>
      <c r="H115" s="45"/>
      <c r="I115" s="86">
        <f t="shared" si="58"/>
        <v>0</v>
      </c>
      <c r="J115" s="48"/>
      <c r="K115" s="87">
        <f t="shared" si="59"/>
        <v>0</v>
      </c>
      <c r="L115" s="42"/>
      <c r="M115" s="42"/>
      <c r="N115" s="45"/>
      <c r="O115" s="88">
        <f t="shared" si="62"/>
        <v>0</v>
      </c>
      <c r="P115" s="45"/>
      <c r="Q115" s="42"/>
      <c r="R115" s="42"/>
      <c r="S115" s="45"/>
      <c r="T115" s="45"/>
      <c r="U115" s="42"/>
      <c r="V115" s="88">
        <v>0</v>
      </c>
      <c r="W115" s="88"/>
    </row>
    <row r="116" spans="1:23" s="2" customFormat="1" ht="24.95" customHeight="1" x14ac:dyDescent="0.25">
      <c r="A116" s="133" t="s">
        <v>2035</v>
      </c>
      <c r="B116" s="133"/>
      <c r="C116" s="133"/>
      <c r="D116" s="39">
        <f>+D117+D129+D132</f>
        <v>100</v>
      </c>
      <c r="E116" s="40"/>
      <c r="F116" s="27">
        <f>+F117+F129+F132</f>
        <v>100</v>
      </c>
      <c r="G116" s="40"/>
      <c r="H116" s="43"/>
      <c r="I116" s="27">
        <f>+I117+I129+I132</f>
        <v>0</v>
      </c>
      <c r="J116" s="46"/>
      <c r="K116" s="27">
        <f>+K117+K129+K132</f>
        <v>0</v>
      </c>
      <c r="L116" s="40"/>
      <c r="M116" s="40"/>
      <c r="N116" s="43"/>
      <c r="O116" s="27">
        <f>AVERAGE(O117,O129,O132)</f>
        <v>0</v>
      </c>
      <c r="P116" s="43"/>
      <c r="Q116" s="40"/>
      <c r="R116" s="40"/>
      <c r="S116" s="43"/>
      <c r="T116" s="43"/>
      <c r="U116" s="40"/>
      <c r="V116" s="27">
        <f>AVERAGE(V117,V129,V132)</f>
        <v>0</v>
      </c>
      <c r="W116" s="27"/>
    </row>
    <row r="117" spans="1:23" ht="39.950000000000003" customHeight="1" x14ac:dyDescent="0.25">
      <c r="A117" s="23" t="s">
        <v>52</v>
      </c>
      <c r="B117" s="23" t="s">
        <v>53</v>
      </c>
      <c r="C117" s="23" t="s">
        <v>54</v>
      </c>
      <c r="D117" s="36">
        <f>4000/65</f>
        <v>61.53846153846154</v>
      </c>
      <c r="E117" s="41"/>
      <c r="F117" s="28">
        <f>(AVERAGE(F118:F128)*$D$117)</f>
        <v>61.53846153846154</v>
      </c>
      <c r="G117" s="41"/>
      <c r="H117" s="44"/>
      <c r="I117" s="28">
        <f>(AVERAGE(I118:I128)*$D$117)</f>
        <v>0</v>
      </c>
      <c r="J117" s="47"/>
      <c r="K117" s="28">
        <f>(AVERAGE(K118:K128)*$D$117)</f>
        <v>0</v>
      </c>
      <c r="L117" s="41"/>
      <c r="M117" s="41"/>
      <c r="N117" s="44"/>
      <c r="O117" s="28">
        <f>AVERAGE(O118:O128)</f>
        <v>0</v>
      </c>
      <c r="P117" s="44"/>
      <c r="Q117" s="41"/>
      <c r="R117" s="41"/>
      <c r="S117" s="44"/>
      <c r="T117" s="44"/>
      <c r="U117" s="41"/>
      <c r="V117" s="28">
        <f>AVERAGE(V118:V128)</f>
        <v>0</v>
      </c>
      <c r="W117" s="28"/>
    </row>
    <row r="118" spans="1:23" ht="39.950000000000003" customHeight="1" x14ac:dyDescent="0.25">
      <c r="A118" s="49" t="s">
        <v>2527</v>
      </c>
      <c r="B118" s="49" t="s">
        <v>128</v>
      </c>
      <c r="C118" s="49"/>
      <c r="D118" s="32">
        <f>IF(B118="I",$F$2,IF(B118="G/2",$F$2/2,IF(B118="G/5",$F$2/5,IF(B118="G/10",$F$2/10,1))))</f>
        <v>0</v>
      </c>
      <c r="E118" s="42"/>
      <c r="F118" s="37">
        <f t="shared" ref="F118:F128" si="63">IF(H118&lt;&gt;0,0,1)</f>
        <v>1</v>
      </c>
      <c r="G118" s="42"/>
      <c r="H118" s="45"/>
      <c r="I118" s="86">
        <f t="shared" ref="I118:I128" si="64">IF(H118&lt;&gt;0,IF(H118&lt;D118,1,0),0)</f>
        <v>0</v>
      </c>
      <c r="J118" s="48"/>
      <c r="K118" s="87">
        <f t="shared" ref="K118:K128" si="65">IF(J118&lt;&gt;0,IF(J118&lt;2017,1,0),0)</f>
        <v>0</v>
      </c>
      <c r="L118" s="42"/>
      <c r="M118" s="42"/>
      <c r="N118" s="45"/>
      <c r="O118" s="88">
        <f>IF(N118&lt;&gt;0,IF(N118+H118&gt;3*D118,0,IF(N118+H118&gt;D118*2.5,25,IF(N118+H118&gt;D118*2,50,IF(N118+H118&gt;D118*1.5,75,100)))),0)</f>
        <v>0</v>
      </c>
      <c r="P118" s="45"/>
      <c r="Q118" s="42"/>
      <c r="R118" s="42"/>
      <c r="S118" s="45"/>
      <c r="T118" s="45"/>
      <c r="U118" s="42"/>
      <c r="V118" s="88">
        <v>0</v>
      </c>
      <c r="W118" s="88"/>
    </row>
    <row r="119" spans="1:23" ht="39.950000000000003" customHeight="1" x14ac:dyDescent="0.25">
      <c r="A119" s="49" t="s">
        <v>2528</v>
      </c>
      <c r="B119" s="49" t="s">
        <v>128</v>
      </c>
      <c r="C119" s="49"/>
      <c r="D119" s="32">
        <f t="shared" ref="D119:D120" si="66">IF(B119="I",$F$2,IF(B119="G/2",$F$2/2,IF(B119="G/5",$F$2/5,IF(B119="G/10",$F$2/10,1))))</f>
        <v>0</v>
      </c>
      <c r="E119" s="42"/>
      <c r="F119" s="37">
        <f t="shared" si="63"/>
        <v>1</v>
      </c>
      <c r="G119" s="42"/>
      <c r="H119" s="45"/>
      <c r="I119" s="86">
        <f t="shared" si="64"/>
        <v>0</v>
      </c>
      <c r="J119" s="48"/>
      <c r="K119" s="87">
        <f t="shared" si="65"/>
        <v>0</v>
      </c>
      <c r="L119" s="42"/>
      <c r="M119" s="42"/>
      <c r="N119" s="45"/>
      <c r="O119" s="88">
        <f t="shared" ref="O119:O120" si="67">IF(N119&lt;&gt;0,IF(N119+H119&gt;3*D119,0,IF(N119+H119&gt;D119*2.5,25,IF(N119+H119&gt;D119*2,50,IF(N119+H119&gt;D119*1.5,75,100)))),0)</f>
        <v>0</v>
      </c>
      <c r="P119" s="45"/>
      <c r="Q119" s="42"/>
      <c r="R119" s="42"/>
      <c r="S119" s="45"/>
      <c r="T119" s="45"/>
      <c r="U119" s="42"/>
      <c r="V119" s="88">
        <v>0</v>
      </c>
      <c r="W119" s="88"/>
    </row>
    <row r="120" spans="1:23" ht="39.950000000000003" customHeight="1" x14ac:dyDescent="0.25">
      <c r="A120" s="49" t="s">
        <v>2529</v>
      </c>
      <c r="B120" s="49" t="s">
        <v>128</v>
      </c>
      <c r="C120" s="49"/>
      <c r="D120" s="32">
        <f t="shared" si="66"/>
        <v>0</v>
      </c>
      <c r="E120" s="42"/>
      <c r="F120" s="37">
        <f t="shared" si="63"/>
        <v>1</v>
      </c>
      <c r="G120" s="42"/>
      <c r="H120" s="45"/>
      <c r="I120" s="86">
        <f t="shared" si="64"/>
        <v>0</v>
      </c>
      <c r="J120" s="48"/>
      <c r="K120" s="87">
        <f t="shared" si="65"/>
        <v>0</v>
      </c>
      <c r="L120" s="42"/>
      <c r="M120" s="42"/>
      <c r="N120" s="45"/>
      <c r="O120" s="88">
        <f t="shared" si="67"/>
        <v>0</v>
      </c>
      <c r="P120" s="45"/>
      <c r="Q120" s="42"/>
      <c r="R120" s="42"/>
      <c r="S120" s="45"/>
      <c r="T120" s="45"/>
      <c r="U120" s="42"/>
      <c r="V120" s="88">
        <v>0</v>
      </c>
      <c r="W120" s="88"/>
    </row>
    <row r="121" spans="1:23" ht="39.950000000000003" customHeight="1" x14ac:dyDescent="0.25">
      <c r="A121" s="49" t="s">
        <v>2530</v>
      </c>
      <c r="B121" s="49" t="s">
        <v>128</v>
      </c>
      <c r="C121" s="49"/>
      <c r="D121" s="32">
        <f>IF(B121="I",$F$2,IF(B121="G/2",$F$2/2,IF(B121="G/5",$F$2/5,IF(B121="G/10",$F$2/10,1))))</f>
        <v>0</v>
      </c>
      <c r="E121" s="42"/>
      <c r="F121" s="37">
        <f t="shared" si="63"/>
        <v>1</v>
      </c>
      <c r="G121" s="42"/>
      <c r="H121" s="45"/>
      <c r="I121" s="86">
        <f t="shared" si="64"/>
        <v>0</v>
      </c>
      <c r="J121" s="48"/>
      <c r="K121" s="87">
        <f t="shared" si="65"/>
        <v>0</v>
      </c>
      <c r="L121" s="42"/>
      <c r="M121" s="42"/>
      <c r="N121" s="45"/>
      <c r="O121" s="88">
        <f>IF(N121&lt;&gt;0,IF(N121+H121&gt;3*D121,0,IF(N121+H121&gt;D121*2.5,25,IF(N121+H121&gt;D121*2,50,IF(N121+H121&gt;D121*1.5,75,100)))),0)</f>
        <v>0</v>
      </c>
      <c r="P121" s="45"/>
      <c r="Q121" s="42"/>
      <c r="R121" s="42"/>
      <c r="S121" s="45"/>
      <c r="T121" s="45"/>
      <c r="U121" s="42"/>
      <c r="V121" s="88">
        <v>0</v>
      </c>
      <c r="W121" s="88"/>
    </row>
    <row r="122" spans="1:23" ht="39.950000000000003" customHeight="1" x14ac:dyDescent="0.25">
      <c r="A122" s="49" t="s">
        <v>2531</v>
      </c>
      <c r="B122" s="49" t="s">
        <v>128</v>
      </c>
      <c r="C122" s="49"/>
      <c r="D122" s="32">
        <f t="shared" ref="D122:D123" si="68">IF(B122="I",$F$2,IF(B122="G/2",$F$2/2,IF(B122="G/5",$F$2/5,IF(B122="G/10",$F$2/10,1))))</f>
        <v>0</v>
      </c>
      <c r="E122" s="42"/>
      <c r="F122" s="37">
        <f t="shared" ref="F122:F124" si="69">IF(H122&lt;&gt;0,0,1)</f>
        <v>1</v>
      </c>
      <c r="G122" s="42"/>
      <c r="H122" s="45"/>
      <c r="I122" s="86">
        <f t="shared" ref="I122:I124" si="70">IF(H122&lt;&gt;0,IF(H122&lt;D122,1,0),0)</f>
        <v>0</v>
      </c>
      <c r="J122" s="48"/>
      <c r="K122" s="87">
        <f t="shared" si="65"/>
        <v>0</v>
      </c>
      <c r="L122" s="42"/>
      <c r="M122" s="42"/>
      <c r="N122" s="45"/>
      <c r="O122" s="88">
        <f t="shared" ref="O122:O123" si="71">IF(N122&lt;&gt;0,IF(N122+H122&gt;3*D122,0,IF(N122+H122&gt;D122*2.5,25,IF(N122+H122&gt;D122*2,50,IF(N122+H122&gt;D122*1.5,75,100)))),0)</f>
        <v>0</v>
      </c>
      <c r="P122" s="45"/>
      <c r="Q122" s="42"/>
      <c r="R122" s="42"/>
      <c r="S122" s="45"/>
      <c r="T122" s="45"/>
      <c r="U122" s="42"/>
      <c r="V122" s="88">
        <v>0</v>
      </c>
      <c r="W122" s="88"/>
    </row>
    <row r="123" spans="1:23" ht="39.950000000000003" customHeight="1" x14ac:dyDescent="0.25">
      <c r="A123" s="49" t="s">
        <v>2532</v>
      </c>
      <c r="B123" s="49" t="s">
        <v>128</v>
      </c>
      <c r="C123" s="49"/>
      <c r="D123" s="32">
        <f t="shared" si="68"/>
        <v>0</v>
      </c>
      <c r="E123" s="42"/>
      <c r="F123" s="37">
        <f t="shared" si="69"/>
        <v>1</v>
      </c>
      <c r="G123" s="42"/>
      <c r="H123" s="45"/>
      <c r="I123" s="86">
        <f t="shared" si="70"/>
        <v>0</v>
      </c>
      <c r="J123" s="48"/>
      <c r="K123" s="87">
        <f t="shared" si="65"/>
        <v>0</v>
      </c>
      <c r="L123" s="42"/>
      <c r="M123" s="42"/>
      <c r="N123" s="45"/>
      <c r="O123" s="88">
        <f t="shared" si="71"/>
        <v>0</v>
      </c>
      <c r="P123" s="45"/>
      <c r="Q123" s="42"/>
      <c r="R123" s="42"/>
      <c r="S123" s="45"/>
      <c r="T123" s="45"/>
      <c r="U123" s="42"/>
      <c r="V123" s="88">
        <v>0</v>
      </c>
      <c r="W123" s="88"/>
    </row>
    <row r="124" spans="1:23" ht="39.950000000000003" customHeight="1" x14ac:dyDescent="0.25">
      <c r="A124" s="49" t="s">
        <v>2533</v>
      </c>
      <c r="B124" s="49" t="s">
        <v>128</v>
      </c>
      <c r="C124" s="49"/>
      <c r="D124" s="32">
        <f>IF(B124="I",$F$2,IF(B124="G/2",$F$2/2,IF(B124="G/5",$F$2/5,IF(B124="G/10",$F$2/10,1))))</f>
        <v>0</v>
      </c>
      <c r="E124" s="42"/>
      <c r="F124" s="37">
        <f t="shared" si="69"/>
        <v>1</v>
      </c>
      <c r="G124" s="42"/>
      <c r="H124" s="45"/>
      <c r="I124" s="86">
        <f t="shared" si="70"/>
        <v>0</v>
      </c>
      <c r="J124" s="48"/>
      <c r="K124" s="87">
        <f t="shared" si="65"/>
        <v>0</v>
      </c>
      <c r="L124" s="42"/>
      <c r="M124" s="42"/>
      <c r="N124" s="45"/>
      <c r="O124" s="88">
        <f>IF(N124&lt;&gt;0,IF(N124+H124&gt;3*D124,0,IF(N124+H124&gt;D124*2.5,25,IF(N124+H124&gt;D124*2,50,IF(N124+H124&gt;D124*1.5,75,100)))),0)</f>
        <v>0</v>
      </c>
      <c r="P124" s="45"/>
      <c r="Q124" s="42"/>
      <c r="R124" s="42"/>
      <c r="S124" s="45"/>
      <c r="T124" s="45"/>
      <c r="U124" s="42"/>
      <c r="V124" s="88">
        <v>0</v>
      </c>
      <c r="W124" s="88"/>
    </row>
    <row r="125" spans="1:23" ht="39.950000000000003" customHeight="1" x14ac:dyDescent="0.25">
      <c r="A125" s="49" t="s">
        <v>2534</v>
      </c>
      <c r="B125" s="49" t="s">
        <v>56</v>
      </c>
      <c r="C125" s="49"/>
      <c r="D125" s="32">
        <f t="shared" ref="D125:D126" si="72">IF(B125="I",$F$2,IF(B125="G/2",$F$2/2,IF(B125="G/5",$F$2/5,IF(B125="G/10",$F$2/10,1))))</f>
        <v>1</v>
      </c>
      <c r="E125" s="42"/>
      <c r="F125" s="37">
        <f t="shared" si="63"/>
        <v>1</v>
      </c>
      <c r="G125" s="42"/>
      <c r="H125" s="45"/>
      <c r="I125" s="86">
        <f t="shared" si="64"/>
        <v>0</v>
      </c>
      <c r="J125" s="48"/>
      <c r="K125" s="87">
        <f t="shared" si="65"/>
        <v>0</v>
      </c>
      <c r="L125" s="42"/>
      <c r="M125" s="42"/>
      <c r="N125" s="45"/>
      <c r="O125" s="88">
        <f t="shared" ref="O125:O126" si="73">IF(N125&lt;&gt;0,IF(N125+H125&gt;3*D125,0,IF(N125+H125&gt;D125*2.5,25,IF(N125+H125&gt;D125*2,50,IF(N125+H125&gt;D125*1.5,75,100)))),0)</f>
        <v>0</v>
      </c>
      <c r="P125" s="45"/>
      <c r="Q125" s="42"/>
      <c r="R125" s="42"/>
      <c r="S125" s="45"/>
      <c r="T125" s="45"/>
      <c r="U125" s="42"/>
      <c r="V125" s="88">
        <v>0</v>
      </c>
      <c r="W125" s="88"/>
    </row>
    <row r="126" spans="1:23" ht="39.950000000000003" customHeight="1" x14ac:dyDescent="0.25">
      <c r="A126" s="49" t="s">
        <v>2535</v>
      </c>
      <c r="B126" s="49" t="s">
        <v>128</v>
      </c>
      <c r="C126" s="49"/>
      <c r="D126" s="32">
        <f t="shared" si="72"/>
        <v>0</v>
      </c>
      <c r="E126" s="42"/>
      <c r="F126" s="37">
        <f t="shared" si="63"/>
        <v>1</v>
      </c>
      <c r="G126" s="42"/>
      <c r="H126" s="45"/>
      <c r="I126" s="86">
        <f t="shared" si="64"/>
        <v>0</v>
      </c>
      <c r="J126" s="48"/>
      <c r="K126" s="87">
        <f t="shared" si="65"/>
        <v>0</v>
      </c>
      <c r="L126" s="42"/>
      <c r="M126" s="42"/>
      <c r="N126" s="45"/>
      <c r="O126" s="88">
        <f t="shared" si="73"/>
        <v>0</v>
      </c>
      <c r="P126" s="45"/>
      <c r="Q126" s="42"/>
      <c r="R126" s="42"/>
      <c r="S126" s="45"/>
      <c r="T126" s="45"/>
      <c r="U126" s="42"/>
      <c r="V126" s="88">
        <v>0</v>
      </c>
      <c r="W126" s="88"/>
    </row>
    <row r="127" spans="1:23" ht="39.950000000000003" customHeight="1" x14ac:dyDescent="0.25">
      <c r="A127" s="49" t="s">
        <v>2536</v>
      </c>
      <c r="B127" s="49" t="s">
        <v>128</v>
      </c>
      <c r="C127" s="49"/>
      <c r="D127" s="32">
        <f>IF(B127="I",$F$2,IF(B127="G/2",$F$2/2,IF(B127="G/5",$F$2/5,IF(B127="G/10",$F$2/10,1))))</f>
        <v>0</v>
      </c>
      <c r="E127" s="42"/>
      <c r="F127" s="37">
        <f t="shared" si="63"/>
        <v>1</v>
      </c>
      <c r="G127" s="42"/>
      <c r="H127" s="45"/>
      <c r="I127" s="86">
        <f t="shared" si="64"/>
        <v>0</v>
      </c>
      <c r="J127" s="48"/>
      <c r="K127" s="87">
        <f t="shared" si="65"/>
        <v>0</v>
      </c>
      <c r="L127" s="42"/>
      <c r="M127" s="42"/>
      <c r="N127" s="45"/>
      <c r="O127" s="88">
        <f>IF(N127&lt;&gt;0,IF(N127+H127&gt;3*D127,0,IF(N127+H127&gt;D127*2.5,25,IF(N127+H127&gt;D127*2,50,IF(N127+H127&gt;D127*1.5,75,100)))),0)</f>
        <v>0</v>
      </c>
      <c r="P127" s="45"/>
      <c r="Q127" s="42"/>
      <c r="R127" s="42"/>
      <c r="S127" s="45"/>
      <c r="T127" s="45"/>
      <c r="U127" s="42"/>
      <c r="V127" s="88">
        <v>0</v>
      </c>
      <c r="W127" s="88"/>
    </row>
    <row r="128" spans="1:23" ht="39.950000000000003" customHeight="1" x14ac:dyDescent="0.25">
      <c r="A128" s="49" t="s">
        <v>2537</v>
      </c>
      <c r="B128" s="49" t="s">
        <v>128</v>
      </c>
      <c r="C128" s="49"/>
      <c r="D128" s="32">
        <f t="shared" ref="D128" si="74">IF(B128="I",$F$2,IF(B128="G/2",$F$2/2,IF(B128="G/5",$F$2/5,IF(B128="G/10",$F$2/10,1))))</f>
        <v>0</v>
      </c>
      <c r="E128" s="42"/>
      <c r="F128" s="37">
        <f t="shared" si="63"/>
        <v>1</v>
      </c>
      <c r="G128" s="42"/>
      <c r="H128" s="45"/>
      <c r="I128" s="86">
        <f t="shared" si="64"/>
        <v>0</v>
      </c>
      <c r="J128" s="48"/>
      <c r="K128" s="87">
        <f t="shared" si="65"/>
        <v>0</v>
      </c>
      <c r="L128" s="42"/>
      <c r="M128" s="42"/>
      <c r="N128" s="45"/>
      <c r="O128" s="88">
        <f t="shared" ref="O128" si="75">IF(N128&lt;&gt;0,IF(N128+H128&gt;3*D128,0,IF(N128+H128&gt;D128*2.5,25,IF(N128+H128&gt;D128*2,50,IF(N128+H128&gt;D128*1.5,75,100)))),0)</f>
        <v>0</v>
      </c>
      <c r="P128" s="45"/>
      <c r="Q128" s="42"/>
      <c r="R128" s="42"/>
      <c r="S128" s="45"/>
      <c r="T128" s="45"/>
      <c r="U128" s="42"/>
      <c r="V128" s="88">
        <v>0</v>
      </c>
      <c r="W128" s="88"/>
    </row>
    <row r="129" spans="1:23" ht="39.950000000000003" customHeight="1" x14ac:dyDescent="0.25">
      <c r="A129" s="23" t="s">
        <v>72</v>
      </c>
      <c r="B129" s="23" t="s">
        <v>53</v>
      </c>
      <c r="C129" s="23" t="s">
        <v>54</v>
      </c>
      <c r="D129" s="36">
        <f>1500/65</f>
        <v>23.076923076923077</v>
      </c>
      <c r="E129" s="41"/>
      <c r="F129" s="28">
        <f>(AVERAGE(F130:F131)*$D$129)</f>
        <v>23.076923076923077</v>
      </c>
      <c r="G129" s="41"/>
      <c r="H129" s="44"/>
      <c r="I129" s="28">
        <f>(AVERAGE(I130:I131)*$D$129)</f>
        <v>0</v>
      </c>
      <c r="J129" s="47"/>
      <c r="K129" s="28">
        <f>(AVERAGE(K130:K131)*$D$129)</f>
        <v>0</v>
      </c>
      <c r="L129" s="41"/>
      <c r="M129" s="41"/>
      <c r="N129" s="44"/>
      <c r="O129" s="28">
        <f>AVERAGE(O130:O131)</f>
        <v>0</v>
      </c>
      <c r="P129" s="44"/>
      <c r="Q129" s="41"/>
      <c r="R129" s="41"/>
      <c r="S129" s="44"/>
      <c r="T129" s="44"/>
      <c r="U129" s="41"/>
      <c r="V129" s="28">
        <f>AVERAGE(V130:V131)</f>
        <v>0</v>
      </c>
      <c r="W129" s="28"/>
    </row>
    <row r="130" spans="1:23" ht="39.950000000000003" customHeight="1" x14ac:dyDescent="0.25">
      <c r="A130" s="49" t="s">
        <v>841</v>
      </c>
      <c r="B130" s="49" t="s">
        <v>128</v>
      </c>
      <c r="C130" s="49"/>
      <c r="D130" s="32">
        <f t="shared" ref="D130:D131" si="76">IF(B130="I",$F$2,IF(B130="G/2",$F$2/2,IF(B130="G/5",$F$2/5,IF(B130="G/10",$F$2/10,1))))</f>
        <v>0</v>
      </c>
      <c r="E130" s="42"/>
      <c r="F130" s="37">
        <f t="shared" ref="F130:F131" si="77">IF(H130&lt;&gt;0,0,1)</f>
        <v>1</v>
      </c>
      <c r="G130" s="42"/>
      <c r="H130" s="45"/>
      <c r="I130" s="86">
        <f t="shared" ref="I130:I131" si="78">IF(H130&lt;&gt;0,IF(H130&lt;D130,1,0),0)</f>
        <v>0</v>
      </c>
      <c r="J130" s="48"/>
      <c r="K130" s="87">
        <f t="shared" ref="K130:K131" si="79">IF(J130&lt;&gt;0,IF(J130&lt;2017,1,0),0)</f>
        <v>0</v>
      </c>
      <c r="L130" s="42"/>
      <c r="M130" s="42"/>
      <c r="N130" s="45"/>
      <c r="O130" s="88">
        <f>IF(N130&lt;&gt;0,IF(N130+H130&gt;3*D130,0,IF(N130+H130&gt;D130*2.5,25,IF(N130+H130&gt;D130*2,50,IF(N130+H130&gt;D130*1.5,75,100)))),0)</f>
        <v>0</v>
      </c>
      <c r="P130" s="45"/>
      <c r="Q130" s="42"/>
      <c r="R130" s="42"/>
      <c r="S130" s="45"/>
      <c r="T130" s="45"/>
      <c r="U130" s="42"/>
      <c r="V130" s="88">
        <v>0</v>
      </c>
      <c r="W130" s="88"/>
    </row>
    <row r="131" spans="1:23" ht="39.950000000000003" customHeight="1" x14ac:dyDescent="0.25">
      <c r="A131" s="49" t="s">
        <v>2517</v>
      </c>
      <c r="B131" s="49" t="s">
        <v>128</v>
      </c>
      <c r="C131" s="49" t="s">
        <v>2538</v>
      </c>
      <c r="D131" s="32">
        <f t="shared" si="76"/>
        <v>0</v>
      </c>
      <c r="E131" s="42"/>
      <c r="F131" s="37">
        <f t="shared" si="77"/>
        <v>1</v>
      </c>
      <c r="G131" s="42"/>
      <c r="H131" s="45"/>
      <c r="I131" s="86">
        <f t="shared" si="78"/>
        <v>0</v>
      </c>
      <c r="J131" s="48"/>
      <c r="K131" s="87">
        <f t="shared" si="79"/>
        <v>0</v>
      </c>
      <c r="L131" s="42"/>
      <c r="M131" s="42"/>
      <c r="N131" s="45"/>
      <c r="O131" s="88">
        <f t="shared" ref="O131" si="80">IF(N131&lt;&gt;0,IF(N131+H131&gt;3*D131,0,IF(N131+H131&gt;D131*2.5,25,IF(N131+H131&gt;D131*2,50,IF(N131+H131&gt;D131*1.5,75,100)))),0)</f>
        <v>0</v>
      </c>
      <c r="P131" s="45"/>
      <c r="Q131" s="42"/>
      <c r="R131" s="42"/>
      <c r="S131" s="45"/>
      <c r="T131" s="45"/>
      <c r="U131" s="42"/>
      <c r="V131" s="88">
        <v>0</v>
      </c>
      <c r="W131" s="88"/>
    </row>
    <row r="132" spans="1:23" ht="39.950000000000003" customHeight="1" x14ac:dyDescent="0.25">
      <c r="A132" s="23" t="s">
        <v>60</v>
      </c>
      <c r="B132" s="23" t="s">
        <v>53</v>
      </c>
      <c r="C132" s="23" t="s">
        <v>54</v>
      </c>
      <c r="D132" s="36">
        <f>1000/65</f>
        <v>15.384615384615385</v>
      </c>
      <c r="E132" s="41"/>
      <c r="F132" s="28">
        <f>(AVERAGE(F133:F134)*$D$132)</f>
        <v>15.384615384615385</v>
      </c>
      <c r="G132" s="41"/>
      <c r="H132" s="44"/>
      <c r="I132" s="28">
        <f>(AVERAGE(I133:I134)*$D$132)</f>
        <v>0</v>
      </c>
      <c r="J132" s="47"/>
      <c r="K132" s="28">
        <f>(AVERAGE(K133:K134)*$D$132)</f>
        <v>0</v>
      </c>
      <c r="L132" s="41"/>
      <c r="M132" s="41"/>
      <c r="N132" s="44"/>
      <c r="O132" s="28">
        <f>AVERAGE(O133:O134)</f>
        <v>0</v>
      </c>
      <c r="P132" s="44"/>
      <c r="Q132" s="41"/>
      <c r="R132" s="41"/>
      <c r="S132" s="44"/>
      <c r="T132" s="44"/>
      <c r="U132" s="41"/>
      <c r="V132" s="28">
        <f>AVERAGE(V133:V134)</f>
        <v>0</v>
      </c>
      <c r="W132" s="28"/>
    </row>
    <row r="133" spans="1:23" ht="39.950000000000003" customHeight="1" x14ac:dyDescent="0.25">
      <c r="A133" s="49" t="s">
        <v>2539</v>
      </c>
      <c r="B133" s="49" t="s">
        <v>80</v>
      </c>
      <c r="C133" s="49" t="s">
        <v>2540</v>
      </c>
      <c r="D133" s="32">
        <f t="shared" ref="D133:D134" si="81">IF(B133="I",$F$2,IF(B133="G/2",$F$2/2,IF(B133="G/5",$F$2/5,IF(B133="G/10",$F$2/10,1))))</f>
        <v>0</v>
      </c>
      <c r="E133" s="42"/>
      <c r="F133" s="37">
        <f t="shared" ref="F133:F134" si="82">IF(H133&lt;&gt;0,0,1)</f>
        <v>1</v>
      </c>
      <c r="G133" s="42"/>
      <c r="H133" s="45"/>
      <c r="I133" s="86">
        <f t="shared" ref="I133:I134" si="83">IF(H133&lt;&gt;0,IF(H133&lt;D133,1,0),0)</f>
        <v>0</v>
      </c>
      <c r="J133" s="48"/>
      <c r="K133" s="87">
        <f t="shared" ref="K133:K134" si="84">IF(J133&lt;&gt;0,IF(J133&lt;2017,1,0),0)</f>
        <v>0</v>
      </c>
      <c r="L133" s="42"/>
      <c r="M133" s="42"/>
      <c r="N133" s="45"/>
      <c r="O133" s="88">
        <f t="shared" ref="O133" si="85">IF(N133&lt;&gt;0,IF(N133+H133&gt;3*D133,0,IF(N133+H133&gt;D133*2.5,25,IF(N133+H133&gt;D133*2,50,IF(N133+H133&gt;D133*1.5,75,100)))),0)</f>
        <v>0</v>
      </c>
      <c r="P133" s="45"/>
      <c r="Q133" s="42"/>
      <c r="R133" s="42"/>
      <c r="S133" s="45"/>
      <c r="T133" s="45"/>
      <c r="U133" s="42"/>
      <c r="V133" s="88">
        <v>0</v>
      </c>
      <c r="W133" s="88"/>
    </row>
    <row r="134" spans="1:23" ht="39.950000000000003" customHeight="1" x14ac:dyDescent="0.25">
      <c r="A134" s="49" t="s">
        <v>2541</v>
      </c>
      <c r="B134" s="49" t="s">
        <v>80</v>
      </c>
      <c r="C134" s="49" t="s">
        <v>2542</v>
      </c>
      <c r="D134" s="32">
        <f t="shared" si="81"/>
        <v>0</v>
      </c>
      <c r="E134" s="42"/>
      <c r="F134" s="37">
        <f t="shared" si="82"/>
        <v>1</v>
      </c>
      <c r="G134" s="42"/>
      <c r="H134" s="45"/>
      <c r="I134" s="86">
        <f t="shared" si="83"/>
        <v>0</v>
      </c>
      <c r="J134" s="48"/>
      <c r="K134" s="87">
        <f t="shared" si="84"/>
        <v>0</v>
      </c>
      <c r="L134" s="42"/>
      <c r="M134" s="42"/>
      <c r="N134" s="45"/>
      <c r="O134" s="88">
        <f t="shared" ref="O134" si="86">IF(N134&lt;&gt;0,IF(N134+H134&gt;3*D134,0,IF(N134+H134&gt;D134*2.5,25,IF(N134+H134&gt;D134*2,50,IF(N134+H134&gt;D134*1.5,75,100)))),0)</f>
        <v>0</v>
      </c>
      <c r="P134" s="45"/>
      <c r="Q134" s="42"/>
      <c r="R134" s="42"/>
      <c r="S134" s="45"/>
      <c r="T134" s="45"/>
      <c r="U134" s="42"/>
      <c r="V134" s="88">
        <v>0</v>
      </c>
      <c r="W134" s="88"/>
    </row>
    <row r="135" spans="1:23" x14ac:dyDescent="0.25">
      <c r="E135" s="93"/>
      <c r="G135" s="93"/>
      <c r="H135" s="94"/>
      <c r="J135" s="95"/>
      <c r="L135" s="93"/>
      <c r="M135" s="93"/>
      <c r="N135" s="94"/>
      <c r="P135" s="94"/>
      <c r="Q135" s="93"/>
      <c r="R135" s="93"/>
      <c r="S135" s="94"/>
      <c r="T135" s="94"/>
      <c r="U135" s="93"/>
    </row>
  </sheetData>
  <sheetProtection algorithmName="SHA-512" hashValue="Lm1/ixv99E7Nvx/NjprkHyBTc7Ra7FUHSfW7QUmMbw4hC0m5L6h14o49cGMkvMcWXivtZoFIDrv+Fw/zsr3LRg==" saltValue="dvcqd2/6uZg1sTcUZ9f9Mw==" spinCount="100000" sheet="1" insertRows="0"/>
  <mergeCells count="14">
    <mergeCell ref="L7:P7"/>
    <mergeCell ref="Q7:V7"/>
    <mergeCell ref="A9:C9"/>
    <mergeCell ref="A1:G1"/>
    <mergeCell ref="I1:L1"/>
    <mergeCell ref="A2:E2"/>
    <mergeCell ref="F2:G2"/>
    <mergeCell ref="A3:E3"/>
    <mergeCell ref="F3:G3"/>
    <mergeCell ref="A103:C103"/>
    <mergeCell ref="A116:C116"/>
    <mergeCell ref="A4:E4"/>
    <mergeCell ref="F4:G4"/>
    <mergeCell ref="E7:K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71F4C8-0FA4-4257-8744-2C12F972E9F4}">
          <x14:formula1>
            <xm:f>lista!$A$2:$A$6</xm:f>
          </x14:formula1>
          <xm:sqref>V32:V46 V109:V115 V11:V30 V48:V99 V101:V102 V105:V107 V118:V128 V130:V131 V133:V134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F106-8B9B-4BCF-B891-1A485FF0B982}">
  <dimension ref="A1:W106"/>
  <sheetViews>
    <sheetView showGridLines="0" zoomScaleNormal="100" zoomScaleSheetLayoutView="100" workbookViewId="0">
      <pane ySplit="8" topLeftCell="A9" activePane="bottomLeft" state="frozen"/>
      <selection pane="bottomLeft" activeCell="E11" sqref="E11:E105"/>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2036</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AVERAGE(F9,F59,F89)</f>
        <v>100</v>
      </c>
      <c r="H6" s="75"/>
      <c r="I6" s="21">
        <f>AVERAGE(I9,I59,I89)</f>
        <v>0</v>
      </c>
      <c r="J6" s="76"/>
      <c r="K6" s="21">
        <f>AVERAGE(K9,K59,K89)</f>
        <v>0</v>
      </c>
      <c r="N6" s="75"/>
      <c r="O6" s="21">
        <f>AVERAGE(O9,O59,O89)</f>
        <v>0</v>
      </c>
      <c r="P6" s="77">
        <f>SUM(P9:P105)</f>
        <v>0</v>
      </c>
      <c r="S6" s="75"/>
      <c r="T6" s="78">
        <f>SUM(T9:T105)</f>
        <v>0</v>
      </c>
      <c r="V6" s="21">
        <f>AVERAGE(V9,V59,V89)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2037</v>
      </c>
      <c r="B9" s="133"/>
      <c r="C9" s="133"/>
      <c r="D9" s="39">
        <f>+D10+D12+D27+D52</f>
        <v>100.00000000000001</v>
      </c>
      <c r="E9" s="40"/>
      <c r="F9" s="27">
        <f>+F10+F12+F27+F52</f>
        <v>100.00000000000001</v>
      </c>
      <c r="G9" s="40"/>
      <c r="H9" s="43"/>
      <c r="I9" s="27">
        <f>+I10+I12+I27+I52</f>
        <v>0</v>
      </c>
      <c r="J9" s="46"/>
      <c r="K9" s="27">
        <f>+K10+K12+K27+K52</f>
        <v>0</v>
      </c>
      <c r="L9" s="40"/>
      <c r="M9" s="40"/>
      <c r="N9" s="43"/>
      <c r="O9" s="27">
        <f>AVERAGE(O10,O12,O27,O52)</f>
        <v>0</v>
      </c>
      <c r="P9" s="43"/>
      <c r="Q9" s="40"/>
      <c r="R9" s="40"/>
      <c r="S9" s="43"/>
      <c r="T9" s="43"/>
      <c r="U9" s="40"/>
      <c r="V9" s="27">
        <f>AVERAGE(V10,V12,V27,V52)</f>
        <v>0</v>
      </c>
      <c r="W9" s="27"/>
    </row>
    <row r="10" spans="1:23" ht="39.950000000000003" customHeight="1" x14ac:dyDescent="0.25">
      <c r="A10" s="23" t="s">
        <v>52</v>
      </c>
      <c r="B10" s="23" t="s">
        <v>53</v>
      </c>
      <c r="C10" s="23" t="s">
        <v>54</v>
      </c>
      <c r="D10" s="36">
        <f>4000/85</f>
        <v>47.058823529411768</v>
      </c>
      <c r="E10" s="41"/>
      <c r="F10" s="28">
        <f>(AVERAGE(F11:F11)*$D$10)</f>
        <v>47.058823529411768</v>
      </c>
      <c r="G10" s="41"/>
      <c r="H10" s="44"/>
      <c r="I10" s="28">
        <f>(AVERAGE(I11:I11)*$D$10)</f>
        <v>0</v>
      </c>
      <c r="J10" s="47"/>
      <c r="K10" s="28">
        <f>(AVERAGE(K11:K11)*$D$10)</f>
        <v>0</v>
      </c>
      <c r="L10" s="41"/>
      <c r="M10" s="41"/>
      <c r="N10" s="44"/>
      <c r="O10" s="28">
        <f>AVERAGE(O11:O11)</f>
        <v>0</v>
      </c>
      <c r="P10" s="44"/>
      <c r="Q10" s="41"/>
      <c r="R10" s="41"/>
      <c r="S10" s="44"/>
      <c r="T10" s="44"/>
      <c r="U10" s="41"/>
      <c r="V10" s="28">
        <f>AVERAGE(V11:V11)</f>
        <v>0</v>
      </c>
      <c r="W10" s="28"/>
    </row>
    <row r="11" spans="1:23" ht="39.950000000000003" customHeight="1" x14ac:dyDescent="0.25">
      <c r="A11" s="49" t="s">
        <v>2038</v>
      </c>
      <c r="B11" s="49" t="s">
        <v>56</v>
      </c>
      <c r="C11" s="49" t="s">
        <v>2039</v>
      </c>
      <c r="D11" s="32">
        <f>IF(B11="I",$F$2,IF(B11="G/2",$F$2/2,IF(B11="G/5",$F$2/5,IF(B11="G/10",$F$2/10,1))))</f>
        <v>1</v>
      </c>
      <c r="E11" s="42"/>
      <c r="F11" s="37">
        <f t="shared" ref="F11" si="0">IF(H11&lt;&gt;0,0,1)</f>
        <v>1</v>
      </c>
      <c r="G11" s="42"/>
      <c r="H11" s="45"/>
      <c r="I11" s="86">
        <f t="shared" ref="I11" si="1">IF(H11&lt;&gt;0,IF(H11&lt;D11,1,0),0)</f>
        <v>0</v>
      </c>
      <c r="J11" s="48"/>
      <c r="K11" s="87">
        <f t="shared" ref="K11"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23" t="s">
        <v>72</v>
      </c>
      <c r="B12" s="23" t="s">
        <v>53</v>
      </c>
      <c r="C12" s="23" t="s">
        <v>54</v>
      </c>
      <c r="D12" s="36">
        <f>1500/85</f>
        <v>17.647058823529413</v>
      </c>
      <c r="E12" s="41"/>
      <c r="F12" s="28">
        <f>(AVERAGE(F13:F26)*$D$12)</f>
        <v>17.647058823529413</v>
      </c>
      <c r="G12" s="41"/>
      <c r="H12" s="44"/>
      <c r="I12" s="28">
        <f>(AVERAGE(I13:I26)*$D$12)</f>
        <v>0</v>
      </c>
      <c r="J12" s="47"/>
      <c r="K12" s="28">
        <f>(AVERAGE(K13:K26)*$D$12)</f>
        <v>0</v>
      </c>
      <c r="L12" s="41"/>
      <c r="M12" s="41"/>
      <c r="N12" s="44"/>
      <c r="O12" s="28">
        <f>AVERAGE(O13:O26)</f>
        <v>0</v>
      </c>
      <c r="P12" s="44"/>
      <c r="Q12" s="41"/>
      <c r="R12" s="41"/>
      <c r="S12" s="44"/>
      <c r="T12" s="44"/>
      <c r="U12" s="41"/>
      <c r="V12" s="28">
        <f>AVERAGE(V13:V26)</f>
        <v>0</v>
      </c>
      <c r="W12" s="28"/>
    </row>
    <row r="13" spans="1:23" ht="39.950000000000003" customHeight="1" x14ac:dyDescent="0.25">
      <c r="A13" s="49" t="s">
        <v>2040</v>
      </c>
      <c r="B13" s="49" t="s">
        <v>80</v>
      </c>
      <c r="C13" s="49"/>
      <c r="D13" s="32">
        <f t="shared" ref="D13:D58" si="3">IF(B13="I",$F$2,IF(B13="G/2",$F$2/2,IF(B13="G/5",$F$2/5,IF(B13="G/10",$F$2/10,1))))</f>
        <v>0</v>
      </c>
      <c r="E13" s="42"/>
      <c r="F13" s="37">
        <f t="shared" ref="F13:F26" si="4">IF(H13&lt;&gt;0,0,1)</f>
        <v>1</v>
      </c>
      <c r="G13" s="42"/>
      <c r="H13" s="45"/>
      <c r="I13" s="86">
        <f t="shared" ref="I13:I26" si="5">IF(H13&lt;&gt;0,IF(H13&lt;D13,1,0),0)</f>
        <v>0</v>
      </c>
      <c r="J13" s="48"/>
      <c r="K13" s="87">
        <f t="shared" ref="K13:K26" si="6">IF(J13&lt;&gt;0,IF(J13&lt;2017,1,0),0)</f>
        <v>0</v>
      </c>
      <c r="L13" s="42"/>
      <c r="M13" s="42"/>
      <c r="N13" s="45"/>
      <c r="O13" s="88">
        <f>IF(N13&lt;&gt;0,IF(N13+H13&gt;3*D13,0,IF(N13+H13&gt;D13*2.5,25,IF(N13+H13&gt;D13*2,50,IF(N13+H13&gt;D13*1.5,75,100)))),0)</f>
        <v>0</v>
      </c>
      <c r="P13" s="45"/>
      <c r="Q13" s="42"/>
      <c r="R13" s="42"/>
      <c r="S13" s="45"/>
      <c r="T13" s="45"/>
      <c r="U13" s="42"/>
      <c r="V13" s="88">
        <v>0</v>
      </c>
      <c r="W13" s="88"/>
    </row>
    <row r="14" spans="1:23" ht="39.950000000000003" customHeight="1" x14ac:dyDescent="0.25">
      <c r="A14" s="49" t="s">
        <v>2041</v>
      </c>
      <c r="B14" s="49" t="s">
        <v>80</v>
      </c>
      <c r="C14" s="49"/>
      <c r="D14" s="32">
        <f t="shared" si="3"/>
        <v>0</v>
      </c>
      <c r="E14" s="42"/>
      <c r="F14" s="37">
        <f t="shared" si="4"/>
        <v>1</v>
      </c>
      <c r="G14" s="42"/>
      <c r="H14" s="45"/>
      <c r="I14" s="86">
        <f t="shared" si="5"/>
        <v>0</v>
      </c>
      <c r="J14" s="48"/>
      <c r="K14" s="87">
        <f t="shared" si="6"/>
        <v>0</v>
      </c>
      <c r="L14" s="42"/>
      <c r="M14" s="42"/>
      <c r="N14" s="45"/>
      <c r="O14" s="88">
        <f t="shared" ref="O14:O15" si="7">IF(N14&lt;&gt;0,IF(N14+H14&gt;3*D14,0,IF(N14+H14&gt;D14*2.5,25,IF(N14+H14&gt;D14*2,50,IF(N14+H14&gt;D14*1.5,75,100)))),0)</f>
        <v>0</v>
      </c>
      <c r="P14" s="45"/>
      <c r="Q14" s="42"/>
      <c r="R14" s="42"/>
      <c r="S14" s="45"/>
      <c r="T14" s="45"/>
      <c r="U14" s="42"/>
      <c r="V14" s="88">
        <v>0</v>
      </c>
      <c r="W14" s="88"/>
    </row>
    <row r="15" spans="1:23" ht="39.950000000000003" customHeight="1" x14ac:dyDescent="0.25">
      <c r="A15" s="49" t="s">
        <v>2042</v>
      </c>
      <c r="B15" s="49" t="s">
        <v>80</v>
      </c>
      <c r="C15" s="49"/>
      <c r="D15" s="32">
        <f t="shared" si="3"/>
        <v>0</v>
      </c>
      <c r="E15" s="42"/>
      <c r="F15" s="37">
        <f t="shared" si="4"/>
        <v>1</v>
      </c>
      <c r="G15" s="42"/>
      <c r="H15" s="45"/>
      <c r="I15" s="86">
        <f t="shared" si="5"/>
        <v>0</v>
      </c>
      <c r="J15" s="48"/>
      <c r="K15" s="87">
        <f t="shared" si="6"/>
        <v>0</v>
      </c>
      <c r="L15" s="42"/>
      <c r="M15" s="42"/>
      <c r="N15" s="45"/>
      <c r="O15" s="88">
        <f t="shared" si="7"/>
        <v>0</v>
      </c>
      <c r="P15" s="45"/>
      <c r="Q15" s="42"/>
      <c r="R15" s="42"/>
      <c r="S15" s="45"/>
      <c r="T15" s="45"/>
      <c r="U15" s="42"/>
      <c r="V15" s="88">
        <v>0</v>
      </c>
      <c r="W15" s="88"/>
    </row>
    <row r="16" spans="1:23" ht="39.950000000000003" customHeight="1" x14ac:dyDescent="0.25">
      <c r="A16" s="49" t="s">
        <v>2043</v>
      </c>
      <c r="B16" s="49" t="s">
        <v>80</v>
      </c>
      <c r="C16" s="49"/>
      <c r="D16" s="32">
        <f t="shared" si="3"/>
        <v>0</v>
      </c>
      <c r="E16" s="42"/>
      <c r="F16" s="37">
        <f t="shared" si="4"/>
        <v>1</v>
      </c>
      <c r="G16" s="42"/>
      <c r="H16" s="45"/>
      <c r="I16" s="86">
        <f t="shared" si="5"/>
        <v>0</v>
      </c>
      <c r="J16" s="48"/>
      <c r="K16" s="87">
        <f t="shared" si="6"/>
        <v>0</v>
      </c>
      <c r="L16" s="42"/>
      <c r="M16" s="42"/>
      <c r="N16" s="45"/>
      <c r="O16" s="88">
        <f>IF(N16&lt;&gt;0,IF(N16+H16&gt;3*D16,0,IF(N16+H16&gt;D16*2.5,25,IF(N16+H16&gt;D16*2,50,IF(N16+H16&gt;D16*1.5,75,100)))),0)</f>
        <v>0</v>
      </c>
      <c r="P16" s="45"/>
      <c r="Q16" s="42"/>
      <c r="R16" s="42"/>
      <c r="S16" s="45"/>
      <c r="T16" s="45"/>
      <c r="U16" s="42"/>
      <c r="V16" s="88">
        <v>0</v>
      </c>
      <c r="W16" s="88"/>
    </row>
    <row r="17" spans="1:23" ht="39.950000000000003" customHeight="1" x14ac:dyDescent="0.25">
      <c r="A17" s="49" t="s">
        <v>2044</v>
      </c>
      <c r="B17" s="49" t="s">
        <v>56</v>
      </c>
      <c r="C17" s="49"/>
      <c r="D17" s="32">
        <f t="shared" si="3"/>
        <v>1</v>
      </c>
      <c r="E17" s="42"/>
      <c r="F17" s="37">
        <f t="shared" si="4"/>
        <v>1</v>
      </c>
      <c r="G17" s="42"/>
      <c r="H17" s="45"/>
      <c r="I17" s="86">
        <f t="shared" si="5"/>
        <v>0</v>
      </c>
      <c r="J17" s="48"/>
      <c r="K17" s="87">
        <f t="shared" si="6"/>
        <v>0</v>
      </c>
      <c r="L17" s="42"/>
      <c r="M17" s="42"/>
      <c r="N17" s="45"/>
      <c r="O17" s="88">
        <f t="shared" ref="O17:O18" si="8">IF(N17&lt;&gt;0,IF(N17+H17&gt;3*D17,0,IF(N17+H17&gt;D17*2.5,25,IF(N17+H17&gt;D17*2,50,IF(N17+H17&gt;D17*1.5,75,100)))),0)</f>
        <v>0</v>
      </c>
      <c r="P17" s="45"/>
      <c r="Q17" s="42"/>
      <c r="R17" s="42"/>
      <c r="S17" s="45"/>
      <c r="T17" s="45"/>
      <c r="U17" s="42"/>
      <c r="V17" s="88">
        <v>0</v>
      </c>
      <c r="W17" s="88"/>
    </row>
    <row r="18" spans="1:23" ht="39.950000000000003" customHeight="1" x14ac:dyDescent="0.25">
      <c r="A18" s="49" t="s">
        <v>2045</v>
      </c>
      <c r="B18" s="49" t="s">
        <v>80</v>
      </c>
      <c r="C18" s="49"/>
      <c r="D18" s="32">
        <f t="shared" si="3"/>
        <v>0</v>
      </c>
      <c r="E18" s="42"/>
      <c r="F18" s="37">
        <f t="shared" si="4"/>
        <v>1</v>
      </c>
      <c r="G18" s="42"/>
      <c r="H18" s="45"/>
      <c r="I18" s="86">
        <f t="shared" si="5"/>
        <v>0</v>
      </c>
      <c r="J18" s="48"/>
      <c r="K18" s="87">
        <f t="shared" si="6"/>
        <v>0</v>
      </c>
      <c r="L18" s="42"/>
      <c r="M18" s="42"/>
      <c r="N18" s="45"/>
      <c r="O18" s="88">
        <f t="shared" si="8"/>
        <v>0</v>
      </c>
      <c r="P18" s="45"/>
      <c r="Q18" s="42"/>
      <c r="R18" s="42"/>
      <c r="S18" s="45"/>
      <c r="T18" s="45"/>
      <c r="U18" s="42"/>
      <c r="V18" s="88">
        <v>0</v>
      </c>
      <c r="W18" s="88"/>
    </row>
    <row r="19" spans="1:23" ht="39.950000000000003" customHeight="1" x14ac:dyDescent="0.25">
      <c r="A19" s="49" t="s">
        <v>2046</v>
      </c>
      <c r="B19" s="49" t="s">
        <v>80</v>
      </c>
      <c r="C19" s="49"/>
      <c r="D19" s="32">
        <f t="shared" si="3"/>
        <v>0</v>
      </c>
      <c r="E19" s="42"/>
      <c r="F19" s="37">
        <f t="shared" si="4"/>
        <v>1</v>
      </c>
      <c r="G19" s="42"/>
      <c r="H19" s="45"/>
      <c r="I19" s="86">
        <f t="shared" si="5"/>
        <v>0</v>
      </c>
      <c r="J19" s="48"/>
      <c r="K19" s="87">
        <f t="shared" si="6"/>
        <v>0</v>
      </c>
      <c r="L19" s="42"/>
      <c r="M19" s="42"/>
      <c r="N19" s="45"/>
      <c r="O19" s="88">
        <f>IF(N19&lt;&gt;0,IF(N19+H19&gt;3*D19,0,IF(N19+H19&gt;D19*2.5,25,IF(N19+H19&gt;D19*2,50,IF(N19+H19&gt;D19*1.5,75,100)))),0)</f>
        <v>0</v>
      </c>
      <c r="P19" s="45"/>
      <c r="Q19" s="42"/>
      <c r="R19" s="42"/>
      <c r="S19" s="45"/>
      <c r="T19" s="45"/>
      <c r="U19" s="42"/>
      <c r="V19" s="88">
        <v>0</v>
      </c>
      <c r="W19" s="88"/>
    </row>
    <row r="20" spans="1:23" ht="39.950000000000003" customHeight="1" x14ac:dyDescent="0.25">
      <c r="A20" s="49" t="s">
        <v>2047</v>
      </c>
      <c r="B20" s="49" t="s">
        <v>80</v>
      </c>
      <c r="C20" s="49"/>
      <c r="D20" s="32">
        <f t="shared" si="3"/>
        <v>0</v>
      </c>
      <c r="E20" s="42"/>
      <c r="F20" s="37">
        <f t="shared" si="4"/>
        <v>1</v>
      </c>
      <c r="G20" s="42"/>
      <c r="H20" s="45"/>
      <c r="I20" s="86">
        <f t="shared" si="5"/>
        <v>0</v>
      </c>
      <c r="J20" s="48"/>
      <c r="K20" s="87">
        <f t="shared" si="6"/>
        <v>0</v>
      </c>
      <c r="L20" s="42"/>
      <c r="M20" s="42"/>
      <c r="N20" s="45"/>
      <c r="O20" s="88">
        <f t="shared" ref="O20:O21" si="9">IF(N20&lt;&gt;0,IF(N20+H20&gt;3*D20,0,IF(N20+H20&gt;D20*2.5,25,IF(N20+H20&gt;D20*2,50,IF(N20+H20&gt;D20*1.5,75,100)))),0)</f>
        <v>0</v>
      </c>
      <c r="P20" s="45"/>
      <c r="Q20" s="42"/>
      <c r="R20" s="42"/>
      <c r="S20" s="45"/>
      <c r="T20" s="45"/>
      <c r="U20" s="42"/>
      <c r="V20" s="88">
        <v>0</v>
      </c>
      <c r="W20" s="88"/>
    </row>
    <row r="21" spans="1:23" ht="39.950000000000003" customHeight="1" x14ac:dyDescent="0.25">
      <c r="A21" s="49" t="s">
        <v>1487</v>
      </c>
      <c r="B21" s="49" t="s">
        <v>80</v>
      </c>
      <c r="C21" s="49"/>
      <c r="D21" s="32">
        <f t="shared" si="3"/>
        <v>0</v>
      </c>
      <c r="E21" s="42"/>
      <c r="F21" s="37">
        <f t="shared" si="4"/>
        <v>1</v>
      </c>
      <c r="G21" s="42"/>
      <c r="H21" s="45"/>
      <c r="I21" s="86">
        <f t="shared" si="5"/>
        <v>0</v>
      </c>
      <c r="J21" s="48"/>
      <c r="K21" s="87">
        <f t="shared" si="6"/>
        <v>0</v>
      </c>
      <c r="L21" s="42"/>
      <c r="M21" s="42"/>
      <c r="N21" s="45"/>
      <c r="O21" s="88">
        <f t="shared" si="9"/>
        <v>0</v>
      </c>
      <c r="P21" s="45"/>
      <c r="Q21" s="42"/>
      <c r="R21" s="42"/>
      <c r="S21" s="45"/>
      <c r="T21" s="45"/>
      <c r="U21" s="42"/>
      <c r="V21" s="88">
        <v>0</v>
      </c>
      <c r="W21" s="88"/>
    </row>
    <row r="22" spans="1:23" ht="39.950000000000003" customHeight="1" x14ac:dyDescent="0.25">
      <c r="A22" s="49" t="s">
        <v>2048</v>
      </c>
      <c r="B22" s="49" t="s">
        <v>80</v>
      </c>
      <c r="C22" s="49"/>
      <c r="D22" s="32">
        <f t="shared" si="3"/>
        <v>0</v>
      </c>
      <c r="E22" s="42"/>
      <c r="F22" s="37">
        <f t="shared" si="4"/>
        <v>1</v>
      </c>
      <c r="G22" s="42"/>
      <c r="H22" s="45"/>
      <c r="I22" s="86">
        <f t="shared" si="5"/>
        <v>0</v>
      </c>
      <c r="J22" s="48"/>
      <c r="K22" s="87">
        <f t="shared" si="6"/>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2049</v>
      </c>
      <c r="B23" s="49" t="s">
        <v>80</v>
      </c>
      <c r="C23" s="49"/>
      <c r="D23" s="32">
        <f t="shared" si="3"/>
        <v>0</v>
      </c>
      <c r="E23" s="42"/>
      <c r="F23" s="37">
        <f t="shared" si="4"/>
        <v>1</v>
      </c>
      <c r="G23" s="42"/>
      <c r="H23" s="45"/>
      <c r="I23" s="86">
        <f t="shared" si="5"/>
        <v>0</v>
      </c>
      <c r="J23" s="48"/>
      <c r="K23" s="87">
        <f t="shared" si="6"/>
        <v>0</v>
      </c>
      <c r="L23" s="42"/>
      <c r="M23" s="42"/>
      <c r="N23" s="45"/>
      <c r="O23" s="88">
        <f t="shared" ref="O23:O24" si="10">IF(N23&lt;&gt;0,IF(N23+H23&gt;3*D23,0,IF(N23+H23&gt;D23*2.5,25,IF(N23+H23&gt;D23*2,50,IF(N23+H23&gt;D23*1.5,75,100)))),0)</f>
        <v>0</v>
      </c>
      <c r="P23" s="45"/>
      <c r="Q23" s="42"/>
      <c r="R23" s="42"/>
      <c r="S23" s="45"/>
      <c r="T23" s="45"/>
      <c r="U23" s="42"/>
      <c r="V23" s="88">
        <v>0</v>
      </c>
      <c r="W23" s="88"/>
    </row>
    <row r="24" spans="1:23" ht="39.950000000000003" customHeight="1" x14ac:dyDescent="0.25">
      <c r="A24" s="49" t="s">
        <v>324</v>
      </c>
      <c r="B24" s="49" t="s">
        <v>80</v>
      </c>
      <c r="C24" s="49"/>
      <c r="D24" s="32">
        <f t="shared" si="3"/>
        <v>0</v>
      </c>
      <c r="E24" s="42"/>
      <c r="F24" s="37">
        <f t="shared" si="4"/>
        <v>1</v>
      </c>
      <c r="G24" s="42"/>
      <c r="H24" s="45"/>
      <c r="I24" s="86">
        <f t="shared" si="5"/>
        <v>0</v>
      </c>
      <c r="J24" s="48"/>
      <c r="K24" s="87">
        <f t="shared" si="6"/>
        <v>0</v>
      </c>
      <c r="L24" s="42"/>
      <c r="M24" s="42"/>
      <c r="N24" s="45"/>
      <c r="O24" s="88">
        <f t="shared" si="10"/>
        <v>0</v>
      </c>
      <c r="P24" s="45"/>
      <c r="Q24" s="42"/>
      <c r="R24" s="42"/>
      <c r="S24" s="45"/>
      <c r="T24" s="45"/>
      <c r="U24" s="42"/>
      <c r="V24" s="88">
        <v>0</v>
      </c>
      <c r="W24" s="88"/>
    </row>
    <row r="25" spans="1:23" ht="39.950000000000003" customHeight="1" x14ac:dyDescent="0.25">
      <c r="A25" s="49" t="s">
        <v>2050</v>
      </c>
      <c r="B25" s="49" t="s">
        <v>80</v>
      </c>
      <c r="C25" s="49" t="s">
        <v>2051</v>
      </c>
      <c r="D25" s="32">
        <f t="shared" si="3"/>
        <v>0</v>
      </c>
      <c r="E25" s="42"/>
      <c r="F25" s="37">
        <f t="shared" si="4"/>
        <v>1</v>
      </c>
      <c r="G25" s="42"/>
      <c r="H25" s="45"/>
      <c r="I25" s="86">
        <f t="shared" si="5"/>
        <v>0</v>
      </c>
      <c r="J25" s="48"/>
      <c r="K25" s="87">
        <f t="shared" si="6"/>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2052</v>
      </c>
      <c r="B26" s="49" t="s">
        <v>80</v>
      </c>
      <c r="C26" s="49"/>
      <c r="D26" s="32">
        <f t="shared" si="3"/>
        <v>0</v>
      </c>
      <c r="E26" s="42"/>
      <c r="F26" s="37">
        <f t="shared" si="4"/>
        <v>1</v>
      </c>
      <c r="G26" s="42"/>
      <c r="H26" s="45"/>
      <c r="I26" s="86">
        <f t="shared" si="5"/>
        <v>0</v>
      </c>
      <c r="J26" s="48"/>
      <c r="K26" s="87">
        <f t="shared" si="6"/>
        <v>0</v>
      </c>
      <c r="L26" s="42"/>
      <c r="M26" s="42"/>
      <c r="N26" s="45"/>
      <c r="O26" s="88">
        <f t="shared" ref="O26" si="11">IF(N26&lt;&gt;0,IF(N26+H26&gt;3*D26,0,IF(N26+H26&gt;D26*2.5,25,IF(N26+H26&gt;D26*2,50,IF(N26+H26&gt;D26*1.5,75,100)))),0)</f>
        <v>0</v>
      </c>
      <c r="P26" s="45"/>
      <c r="Q26" s="42"/>
      <c r="R26" s="42"/>
      <c r="S26" s="45"/>
      <c r="T26" s="45"/>
      <c r="U26" s="42"/>
      <c r="V26" s="88">
        <v>0</v>
      </c>
      <c r="W26" s="88"/>
    </row>
    <row r="27" spans="1:23" ht="39.950000000000003" customHeight="1" x14ac:dyDescent="0.25">
      <c r="A27" s="23" t="s">
        <v>60</v>
      </c>
      <c r="B27" s="23" t="s">
        <v>53</v>
      </c>
      <c r="C27" s="23" t="s">
        <v>54</v>
      </c>
      <c r="D27" s="36">
        <f>1000/85</f>
        <v>11.764705882352942</v>
      </c>
      <c r="E27" s="41"/>
      <c r="F27" s="28">
        <f>(AVERAGE(F28:F51)*$D$27)</f>
        <v>11.764705882352942</v>
      </c>
      <c r="G27" s="41"/>
      <c r="H27" s="44"/>
      <c r="I27" s="28">
        <f>(AVERAGE(I28:I51)*$D$27)</f>
        <v>0</v>
      </c>
      <c r="J27" s="47"/>
      <c r="K27" s="28">
        <f>(AVERAGE(K28:K51)*$D$27)</f>
        <v>0</v>
      </c>
      <c r="L27" s="41"/>
      <c r="M27" s="41"/>
      <c r="N27" s="44"/>
      <c r="O27" s="28">
        <f>AVERAGE(O28:O51)</f>
        <v>0</v>
      </c>
      <c r="P27" s="44"/>
      <c r="Q27" s="41"/>
      <c r="R27" s="41"/>
      <c r="S27" s="44"/>
      <c r="T27" s="44"/>
      <c r="U27" s="41"/>
      <c r="V27" s="28">
        <f>AVERAGE(V28:V51)</f>
        <v>0</v>
      </c>
      <c r="W27" s="28"/>
    </row>
    <row r="28" spans="1:23" ht="39.950000000000003" customHeight="1" x14ac:dyDescent="0.25">
      <c r="A28" s="49" t="s">
        <v>2053</v>
      </c>
      <c r="B28" s="49" t="s">
        <v>56</v>
      </c>
      <c r="C28" s="49" t="s">
        <v>2054</v>
      </c>
      <c r="D28" s="32">
        <f t="shared" si="3"/>
        <v>1</v>
      </c>
      <c r="E28" s="42"/>
      <c r="F28" s="37">
        <f t="shared" ref="F28:F51" si="12">IF(H28&lt;&gt;0,0,1)</f>
        <v>1</v>
      </c>
      <c r="G28" s="42"/>
      <c r="H28" s="45"/>
      <c r="I28" s="86">
        <f t="shared" ref="I28:I51" si="13">IF(H28&lt;&gt;0,IF(H28&lt;D28,1,0),0)</f>
        <v>0</v>
      </c>
      <c r="J28" s="48"/>
      <c r="K28" s="87">
        <f t="shared" ref="K28:K51" si="14">IF(J28&lt;&gt;0,IF(J28&lt;2017,1,0),0)</f>
        <v>0</v>
      </c>
      <c r="L28" s="42"/>
      <c r="M28" s="42"/>
      <c r="N28" s="45"/>
      <c r="O28" s="88">
        <f t="shared" ref="O28" si="15">IF(N28&lt;&gt;0,IF(N28+H28&gt;3*D28,0,IF(N28+H28&gt;D28*2.5,25,IF(N28+H28&gt;D28*2,50,IF(N28+H28&gt;D28*1.5,75,100)))),0)</f>
        <v>0</v>
      </c>
      <c r="P28" s="45"/>
      <c r="Q28" s="42"/>
      <c r="R28" s="42"/>
      <c r="S28" s="45"/>
      <c r="T28" s="45"/>
      <c r="U28" s="42"/>
      <c r="V28" s="88">
        <v>0</v>
      </c>
      <c r="W28" s="88"/>
    </row>
    <row r="29" spans="1:23" ht="39.950000000000003" customHeight="1" x14ac:dyDescent="0.25">
      <c r="A29" s="49" t="s">
        <v>2055</v>
      </c>
      <c r="B29" s="49" t="s">
        <v>80</v>
      </c>
      <c r="C29" s="49" t="s">
        <v>2056</v>
      </c>
      <c r="D29" s="32">
        <f t="shared" si="3"/>
        <v>0</v>
      </c>
      <c r="E29" s="42"/>
      <c r="F29" s="37">
        <f t="shared" si="12"/>
        <v>1</v>
      </c>
      <c r="G29" s="42"/>
      <c r="H29" s="45"/>
      <c r="I29" s="86">
        <f t="shared" si="13"/>
        <v>0</v>
      </c>
      <c r="J29" s="48"/>
      <c r="K29" s="87">
        <f t="shared" si="14"/>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2057</v>
      </c>
      <c r="B30" s="49" t="s">
        <v>58</v>
      </c>
      <c r="C30" s="49" t="s">
        <v>2058</v>
      </c>
      <c r="D30" s="32">
        <f t="shared" si="3"/>
        <v>0</v>
      </c>
      <c r="E30" s="42"/>
      <c r="F30" s="37">
        <f t="shared" si="12"/>
        <v>1</v>
      </c>
      <c r="G30" s="42"/>
      <c r="H30" s="45"/>
      <c r="I30" s="86">
        <f t="shared" si="13"/>
        <v>0</v>
      </c>
      <c r="J30" s="48"/>
      <c r="K30" s="87">
        <f t="shared" si="14"/>
        <v>0</v>
      </c>
      <c r="L30" s="42"/>
      <c r="M30" s="42"/>
      <c r="N30" s="45"/>
      <c r="O30" s="88">
        <f t="shared" ref="O30:O31" si="16">IF(N30&lt;&gt;0,IF(N30+H30&gt;3*D30,0,IF(N30+H30&gt;D30*2.5,25,IF(N30+H30&gt;D30*2,50,IF(N30+H30&gt;D30*1.5,75,100)))),0)</f>
        <v>0</v>
      </c>
      <c r="P30" s="45"/>
      <c r="Q30" s="42"/>
      <c r="R30" s="42"/>
      <c r="S30" s="45"/>
      <c r="T30" s="45"/>
      <c r="U30" s="42"/>
      <c r="V30" s="88">
        <v>0</v>
      </c>
      <c r="W30" s="88"/>
    </row>
    <row r="31" spans="1:23" ht="39.950000000000003" customHeight="1" x14ac:dyDescent="0.25">
      <c r="A31" s="49" t="s">
        <v>2059</v>
      </c>
      <c r="B31" s="49" t="s">
        <v>56</v>
      </c>
      <c r="C31" s="49"/>
      <c r="D31" s="32">
        <f t="shared" si="3"/>
        <v>1</v>
      </c>
      <c r="E31" s="42"/>
      <c r="F31" s="37">
        <f t="shared" si="12"/>
        <v>1</v>
      </c>
      <c r="G31" s="42"/>
      <c r="H31" s="45"/>
      <c r="I31" s="86">
        <f t="shared" si="13"/>
        <v>0</v>
      </c>
      <c r="J31" s="48"/>
      <c r="K31" s="87">
        <f t="shared" si="14"/>
        <v>0</v>
      </c>
      <c r="L31" s="42"/>
      <c r="M31" s="42"/>
      <c r="N31" s="45"/>
      <c r="O31" s="88">
        <f t="shared" si="16"/>
        <v>0</v>
      </c>
      <c r="P31" s="45"/>
      <c r="Q31" s="42"/>
      <c r="R31" s="42"/>
      <c r="S31" s="45"/>
      <c r="T31" s="45"/>
      <c r="U31" s="42"/>
      <c r="V31" s="88">
        <v>0</v>
      </c>
      <c r="W31" s="88"/>
    </row>
    <row r="32" spans="1:23" ht="39.950000000000003" customHeight="1" x14ac:dyDescent="0.25">
      <c r="A32" s="49" t="s">
        <v>2060</v>
      </c>
      <c r="B32" s="49" t="s">
        <v>80</v>
      </c>
      <c r="C32" s="49" t="s">
        <v>2061</v>
      </c>
      <c r="D32" s="32">
        <f t="shared" si="3"/>
        <v>0</v>
      </c>
      <c r="E32" s="42"/>
      <c r="F32" s="37">
        <f t="shared" si="12"/>
        <v>1</v>
      </c>
      <c r="G32" s="42"/>
      <c r="H32" s="45"/>
      <c r="I32" s="86">
        <f t="shared" si="13"/>
        <v>0</v>
      </c>
      <c r="J32" s="48"/>
      <c r="K32" s="87">
        <f t="shared" si="14"/>
        <v>0</v>
      </c>
      <c r="L32" s="42"/>
      <c r="M32" s="42"/>
      <c r="N32" s="45"/>
      <c r="O32" s="88">
        <f>IF(N32&lt;&gt;0,IF(N32+H32&gt;3*D32,0,IF(N32+H32&gt;D32*2.5,25,IF(N32+H32&gt;D32*2,50,IF(N32+H32&gt;D32*1.5,75,100)))),0)</f>
        <v>0</v>
      </c>
      <c r="P32" s="45"/>
      <c r="Q32" s="42"/>
      <c r="R32" s="42"/>
      <c r="S32" s="45"/>
      <c r="T32" s="45"/>
      <c r="U32" s="42"/>
      <c r="V32" s="88">
        <v>0</v>
      </c>
      <c r="W32" s="88"/>
    </row>
    <row r="33" spans="1:23" ht="39.950000000000003" customHeight="1" x14ac:dyDescent="0.25">
      <c r="A33" s="49" t="s">
        <v>2062</v>
      </c>
      <c r="B33" s="49" t="s">
        <v>128</v>
      </c>
      <c r="C33" s="49"/>
      <c r="D33" s="32">
        <f t="shared" si="3"/>
        <v>0</v>
      </c>
      <c r="E33" s="42"/>
      <c r="F33" s="37">
        <f t="shared" si="12"/>
        <v>1</v>
      </c>
      <c r="G33" s="42"/>
      <c r="H33" s="45"/>
      <c r="I33" s="86">
        <f t="shared" si="13"/>
        <v>0</v>
      </c>
      <c r="J33" s="48"/>
      <c r="K33" s="87">
        <f t="shared" si="14"/>
        <v>0</v>
      </c>
      <c r="L33" s="42"/>
      <c r="M33" s="42"/>
      <c r="N33" s="45"/>
      <c r="O33" s="88">
        <f t="shared" ref="O33:O34" si="17">IF(N33&lt;&gt;0,IF(N33+H33&gt;3*D33,0,IF(N33+H33&gt;D33*2.5,25,IF(N33+H33&gt;D33*2,50,IF(N33+H33&gt;D33*1.5,75,100)))),0)</f>
        <v>0</v>
      </c>
      <c r="P33" s="45"/>
      <c r="Q33" s="42"/>
      <c r="R33" s="42"/>
      <c r="S33" s="45"/>
      <c r="T33" s="45"/>
      <c r="U33" s="42"/>
      <c r="V33" s="88">
        <v>0</v>
      </c>
      <c r="W33" s="88"/>
    </row>
    <row r="34" spans="1:23" ht="39.950000000000003" customHeight="1" x14ac:dyDescent="0.25">
      <c r="A34" s="49" t="s">
        <v>2063</v>
      </c>
      <c r="B34" s="49" t="s">
        <v>56</v>
      </c>
      <c r="C34" s="49"/>
      <c r="D34" s="32">
        <f t="shared" si="3"/>
        <v>1</v>
      </c>
      <c r="E34" s="42"/>
      <c r="F34" s="37">
        <f t="shared" si="12"/>
        <v>1</v>
      </c>
      <c r="G34" s="42"/>
      <c r="H34" s="45"/>
      <c r="I34" s="86">
        <f t="shared" si="13"/>
        <v>0</v>
      </c>
      <c r="J34" s="48"/>
      <c r="K34" s="87">
        <f t="shared" si="14"/>
        <v>0</v>
      </c>
      <c r="L34" s="42"/>
      <c r="M34" s="42"/>
      <c r="N34" s="45"/>
      <c r="O34" s="88">
        <f t="shared" si="17"/>
        <v>0</v>
      </c>
      <c r="P34" s="45"/>
      <c r="Q34" s="42"/>
      <c r="R34" s="42"/>
      <c r="S34" s="45"/>
      <c r="T34" s="45"/>
      <c r="U34" s="42"/>
      <c r="V34" s="88">
        <v>0</v>
      </c>
      <c r="W34" s="88"/>
    </row>
    <row r="35" spans="1:23" ht="39.950000000000003" customHeight="1" x14ac:dyDescent="0.25">
      <c r="A35" s="49" t="s">
        <v>2064</v>
      </c>
      <c r="B35" s="49" t="s">
        <v>128</v>
      </c>
      <c r="C35" s="49" t="s">
        <v>2065</v>
      </c>
      <c r="D35" s="32">
        <f t="shared" si="3"/>
        <v>0</v>
      </c>
      <c r="E35" s="42"/>
      <c r="F35" s="37">
        <f t="shared" si="12"/>
        <v>1</v>
      </c>
      <c r="G35" s="42"/>
      <c r="H35" s="45"/>
      <c r="I35" s="86">
        <f t="shared" si="13"/>
        <v>0</v>
      </c>
      <c r="J35" s="48"/>
      <c r="K35" s="87">
        <f t="shared" si="14"/>
        <v>0</v>
      </c>
      <c r="L35" s="42"/>
      <c r="M35" s="42"/>
      <c r="N35" s="45"/>
      <c r="O35" s="88">
        <f>IF(N35&lt;&gt;0,IF(N35+H35&gt;3*D35,0,IF(N35+H35&gt;D35*2.5,25,IF(N35+H35&gt;D35*2,50,IF(N35+H35&gt;D35*1.5,75,100)))),0)</f>
        <v>0</v>
      </c>
      <c r="P35" s="45"/>
      <c r="Q35" s="42"/>
      <c r="R35" s="42"/>
      <c r="S35" s="45"/>
      <c r="T35" s="45"/>
      <c r="U35" s="42"/>
      <c r="V35" s="88">
        <v>0</v>
      </c>
      <c r="W35" s="88"/>
    </row>
    <row r="36" spans="1:23" ht="39.950000000000003" customHeight="1" x14ac:dyDescent="0.25">
      <c r="A36" s="49" t="s">
        <v>2066</v>
      </c>
      <c r="B36" s="49" t="s">
        <v>80</v>
      </c>
      <c r="C36" s="49"/>
      <c r="D36" s="32">
        <f t="shared" si="3"/>
        <v>0</v>
      </c>
      <c r="E36" s="42"/>
      <c r="F36" s="37">
        <f t="shared" si="12"/>
        <v>1</v>
      </c>
      <c r="G36" s="42"/>
      <c r="H36" s="45"/>
      <c r="I36" s="86">
        <f t="shared" si="13"/>
        <v>0</v>
      </c>
      <c r="J36" s="48"/>
      <c r="K36" s="87">
        <f t="shared" si="14"/>
        <v>0</v>
      </c>
      <c r="L36" s="42"/>
      <c r="M36" s="42"/>
      <c r="N36" s="45"/>
      <c r="O36" s="88">
        <f t="shared" ref="O36:O37" si="18">IF(N36&lt;&gt;0,IF(N36+H36&gt;3*D36,0,IF(N36+H36&gt;D36*2.5,25,IF(N36+H36&gt;D36*2,50,IF(N36+H36&gt;D36*1.5,75,100)))),0)</f>
        <v>0</v>
      </c>
      <c r="P36" s="45"/>
      <c r="Q36" s="42"/>
      <c r="R36" s="42"/>
      <c r="S36" s="45"/>
      <c r="T36" s="45"/>
      <c r="U36" s="42"/>
      <c r="V36" s="88">
        <v>0</v>
      </c>
      <c r="W36" s="88"/>
    </row>
    <row r="37" spans="1:23" ht="39.950000000000003" customHeight="1" x14ac:dyDescent="0.25">
      <c r="A37" s="49" t="s">
        <v>2067</v>
      </c>
      <c r="B37" s="49" t="s">
        <v>56</v>
      </c>
      <c r="C37" s="49"/>
      <c r="D37" s="32">
        <f t="shared" si="3"/>
        <v>1</v>
      </c>
      <c r="E37" s="42"/>
      <c r="F37" s="37">
        <f t="shared" si="12"/>
        <v>1</v>
      </c>
      <c r="G37" s="42"/>
      <c r="H37" s="45"/>
      <c r="I37" s="86">
        <f t="shared" si="13"/>
        <v>0</v>
      </c>
      <c r="J37" s="48"/>
      <c r="K37" s="87">
        <f t="shared" si="14"/>
        <v>0</v>
      </c>
      <c r="L37" s="42"/>
      <c r="M37" s="42"/>
      <c r="N37" s="45"/>
      <c r="O37" s="88">
        <f t="shared" si="18"/>
        <v>0</v>
      </c>
      <c r="P37" s="45"/>
      <c r="Q37" s="42"/>
      <c r="R37" s="42"/>
      <c r="S37" s="45"/>
      <c r="T37" s="45"/>
      <c r="U37" s="42"/>
      <c r="V37" s="88">
        <v>0</v>
      </c>
      <c r="W37" s="88"/>
    </row>
    <row r="38" spans="1:23" ht="39.950000000000003" customHeight="1" x14ac:dyDescent="0.25">
      <c r="A38" s="49" t="s">
        <v>2068</v>
      </c>
      <c r="B38" s="49" t="s">
        <v>56</v>
      </c>
      <c r="C38" s="49" t="s">
        <v>2069</v>
      </c>
      <c r="D38" s="32">
        <f t="shared" si="3"/>
        <v>1</v>
      </c>
      <c r="E38" s="42"/>
      <c r="F38" s="37">
        <f t="shared" si="12"/>
        <v>1</v>
      </c>
      <c r="G38" s="42"/>
      <c r="H38" s="45"/>
      <c r="I38" s="86">
        <f t="shared" si="13"/>
        <v>0</v>
      </c>
      <c r="J38" s="48"/>
      <c r="K38" s="87">
        <f t="shared" si="14"/>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2070</v>
      </c>
      <c r="B39" s="49" t="s">
        <v>91</v>
      </c>
      <c r="C39" s="49" t="s">
        <v>2071</v>
      </c>
      <c r="D39" s="32">
        <f t="shared" si="3"/>
        <v>0</v>
      </c>
      <c r="E39" s="42"/>
      <c r="F39" s="37">
        <f t="shared" si="12"/>
        <v>1</v>
      </c>
      <c r="G39" s="42"/>
      <c r="H39" s="45"/>
      <c r="I39" s="86">
        <f t="shared" si="13"/>
        <v>0</v>
      </c>
      <c r="J39" s="48"/>
      <c r="K39" s="87">
        <f t="shared" si="14"/>
        <v>0</v>
      </c>
      <c r="L39" s="42"/>
      <c r="M39" s="42"/>
      <c r="N39" s="45"/>
      <c r="O39" s="88">
        <f t="shared" ref="O39:O40" si="19">IF(N39&lt;&gt;0,IF(N39+H39&gt;3*D39,0,IF(N39+H39&gt;D39*2.5,25,IF(N39+H39&gt;D39*2,50,IF(N39+H39&gt;D39*1.5,75,100)))),0)</f>
        <v>0</v>
      </c>
      <c r="P39" s="45"/>
      <c r="Q39" s="42"/>
      <c r="R39" s="42"/>
      <c r="S39" s="45"/>
      <c r="T39" s="45"/>
      <c r="U39" s="42"/>
      <c r="V39" s="88">
        <v>0</v>
      </c>
      <c r="W39" s="88"/>
    </row>
    <row r="40" spans="1:23" ht="39.950000000000003" customHeight="1" x14ac:dyDescent="0.25">
      <c r="A40" s="49" t="s">
        <v>2072</v>
      </c>
      <c r="B40" s="49" t="s">
        <v>56</v>
      </c>
      <c r="C40" s="49"/>
      <c r="D40" s="32">
        <f t="shared" si="3"/>
        <v>1</v>
      </c>
      <c r="E40" s="42"/>
      <c r="F40" s="37">
        <f t="shared" si="12"/>
        <v>1</v>
      </c>
      <c r="G40" s="42"/>
      <c r="H40" s="45"/>
      <c r="I40" s="86">
        <f t="shared" si="13"/>
        <v>0</v>
      </c>
      <c r="J40" s="48"/>
      <c r="K40" s="87">
        <f t="shared" si="14"/>
        <v>0</v>
      </c>
      <c r="L40" s="42"/>
      <c r="M40" s="42"/>
      <c r="N40" s="45"/>
      <c r="O40" s="88">
        <f t="shared" si="19"/>
        <v>0</v>
      </c>
      <c r="P40" s="45"/>
      <c r="Q40" s="42"/>
      <c r="R40" s="42"/>
      <c r="S40" s="45"/>
      <c r="T40" s="45"/>
      <c r="U40" s="42"/>
      <c r="V40" s="88">
        <v>0</v>
      </c>
      <c r="W40" s="88"/>
    </row>
    <row r="41" spans="1:23" ht="39.950000000000003" customHeight="1" x14ac:dyDescent="0.25">
      <c r="A41" s="49" t="s">
        <v>2073</v>
      </c>
      <c r="B41" s="49" t="s">
        <v>56</v>
      </c>
      <c r="C41" s="49"/>
      <c r="D41" s="32">
        <f t="shared" si="3"/>
        <v>1</v>
      </c>
      <c r="E41" s="42"/>
      <c r="F41" s="37">
        <f t="shared" si="12"/>
        <v>1</v>
      </c>
      <c r="G41" s="42"/>
      <c r="H41" s="45"/>
      <c r="I41" s="86">
        <f t="shared" si="13"/>
        <v>0</v>
      </c>
      <c r="J41" s="48"/>
      <c r="K41" s="87">
        <f t="shared" si="14"/>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2074</v>
      </c>
      <c r="B42" s="49" t="s">
        <v>80</v>
      </c>
      <c r="C42" s="49" t="s">
        <v>395</v>
      </c>
      <c r="D42" s="32">
        <f t="shared" si="3"/>
        <v>0</v>
      </c>
      <c r="E42" s="42"/>
      <c r="F42" s="37">
        <f t="shared" si="12"/>
        <v>1</v>
      </c>
      <c r="G42" s="42"/>
      <c r="H42" s="45"/>
      <c r="I42" s="86">
        <f t="shared" si="13"/>
        <v>0</v>
      </c>
      <c r="J42" s="48"/>
      <c r="K42" s="87">
        <f t="shared" si="14"/>
        <v>0</v>
      </c>
      <c r="L42" s="42"/>
      <c r="M42" s="42"/>
      <c r="N42" s="45"/>
      <c r="O42" s="88">
        <f t="shared" ref="O42:O43" si="20">IF(N42&lt;&gt;0,IF(N42+H42&gt;3*D42,0,IF(N42+H42&gt;D42*2.5,25,IF(N42+H42&gt;D42*2,50,IF(N42+H42&gt;D42*1.5,75,100)))),0)</f>
        <v>0</v>
      </c>
      <c r="P42" s="45"/>
      <c r="Q42" s="42"/>
      <c r="R42" s="42"/>
      <c r="S42" s="45"/>
      <c r="T42" s="45"/>
      <c r="U42" s="42"/>
      <c r="V42" s="88">
        <v>0</v>
      </c>
      <c r="W42" s="88"/>
    </row>
    <row r="43" spans="1:23" ht="39.950000000000003" customHeight="1" x14ac:dyDescent="0.25">
      <c r="A43" s="49" t="s">
        <v>2075</v>
      </c>
      <c r="B43" s="49" t="s">
        <v>56</v>
      </c>
      <c r="C43" s="49" t="s">
        <v>395</v>
      </c>
      <c r="D43" s="32">
        <f t="shared" si="3"/>
        <v>1</v>
      </c>
      <c r="E43" s="42"/>
      <c r="F43" s="37">
        <f t="shared" si="12"/>
        <v>1</v>
      </c>
      <c r="G43" s="42"/>
      <c r="H43" s="45"/>
      <c r="I43" s="86">
        <f t="shared" si="13"/>
        <v>0</v>
      </c>
      <c r="J43" s="48"/>
      <c r="K43" s="87">
        <f t="shared" si="14"/>
        <v>0</v>
      </c>
      <c r="L43" s="42"/>
      <c r="M43" s="42"/>
      <c r="N43" s="45"/>
      <c r="O43" s="88">
        <f t="shared" si="20"/>
        <v>0</v>
      </c>
      <c r="P43" s="45"/>
      <c r="Q43" s="42"/>
      <c r="R43" s="42"/>
      <c r="S43" s="45"/>
      <c r="T43" s="45"/>
      <c r="U43" s="42"/>
      <c r="V43" s="88">
        <v>0</v>
      </c>
      <c r="W43" s="88"/>
    </row>
    <row r="44" spans="1:23" ht="39.950000000000003" customHeight="1" x14ac:dyDescent="0.25">
      <c r="A44" s="49" t="s">
        <v>2076</v>
      </c>
      <c r="B44" s="49" t="s">
        <v>56</v>
      </c>
      <c r="C44" s="49"/>
      <c r="D44" s="32">
        <f t="shared" si="3"/>
        <v>1</v>
      </c>
      <c r="E44" s="42"/>
      <c r="F44" s="37">
        <f t="shared" si="12"/>
        <v>1</v>
      </c>
      <c r="G44" s="42"/>
      <c r="H44" s="45"/>
      <c r="I44" s="86">
        <f t="shared" si="13"/>
        <v>0</v>
      </c>
      <c r="J44" s="48"/>
      <c r="K44" s="87">
        <f t="shared" si="14"/>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2077</v>
      </c>
      <c r="B45" s="49" t="s">
        <v>80</v>
      </c>
      <c r="C45" s="49"/>
      <c r="D45" s="32">
        <f t="shared" si="3"/>
        <v>0</v>
      </c>
      <c r="E45" s="42"/>
      <c r="F45" s="37">
        <f t="shared" si="12"/>
        <v>1</v>
      </c>
      <c r="G45" s="42"/>
      <c r="H45" s="45"/>
      <c r="I45" s="86">
        <f t="shared" si="13"/>
        <v>0</v>
      </c>
      <c r="J45" s="48"/>
      <c r="K45" s="87">
        <f t="shared" si="14"/>
        <v>0</v>
      </c>
      <c r="L45" s="42"/>
      <c r="M45" s="42"/>
      <c r="N45" s="45"/>
      <c r="O45" s="88">
        <f t="shared" ref="O45:O51" si="21">IF(N45&lt;&gt;0,IF(N45+H45&gt;3*D45,0,IF(N45+H45&gt;D45*2.5,25,IF(N45+H45&gt;D45*2,50,IF(N45+H45&gt;D45*1.5,75,100)))),0)</f>
        <v>0</v>
      </c>
      <c r="P45" s="45"/>
      <c r="Q45" s="42"/>
      <c r="R45" s="42"/>
      <c r="S45" s="45"/>
      <c r="T45" s="45"/>
      <c r="U45" s="42"/>
      <c r="V45" s="88">
        <v>0</v>
      </c>
      <c r="W45" s="88"/>
    </row>
    <row r="46" spans="1:23" ht="39.950000000000003" customHeight="1" x14ac:dyDescent="0.25">
      <c r="A46" s="49" t="s">
        <v>2078</v>
      </c>
      <c r="B46" s="49" t="s">
        <v>80</v>
      </c>
      <c r="C46" s="49"/>
      <c r="D46" s="32">
        <f t="shared" si="3"/>
        <v>0</v>
      </c>
      <c r="E46" s="42"/>
      <c r="F46" s="37">
        <f t="shared" si="12"/>
        <v>1</v>
      </c>
      <c r="G46" s="42"/>
      <c r="H46" s="45"/>
      <c r="I46" s="86">
        <f t="shared" si="13"/>
        <v>0</v>
      </c>
      <c r="J46" s="48"/>
      <c r="K46" s="87">
        <f t="shared" si="14"/>
        <v>0</v>
      </c>
      <c r="L46" s="42"/>
      <c r="M46" s="42"/>
      <c r="N46" s="45"/>
      <c r="O46" s="88">
        <f t="shared" si="21"/>
        <v>0</v>
      </c>
      <c r="P46" s="45"/>
      <c r="Q46" s="42"/>
      <c r="R46" s="42"/>
      <c r="S46" s="45"/>
      <c r="T46" s="45"/>
      <c r="U46" s="42"/>
      <c r="V46" s="88">
        <v>0</v>
      </c>
      <c r="W46" s="88"/>
    </row>
    <row r="47" spans="1:23" ht="39.950000000000003" customHeight="1" x14ac:dyDescent="0.25">
      <c r="A47" s="49" t="s">
        <v>2079</v>
      </c>
      <c r="B47" s="49" t="s">
        <v>58</v>
      </c>
      <c r="C47" s="49" t="s">
        <v>2080</v>
      </c>
      <c r="D47" s="32">
        <f t="shared" si="3"/>
        <v>0</v>
      </c>
      <c r="E47" s="42"/>
      <c r="F47" s="37">
        <f t="shared" si="12"/>
        <v>1</v>
      </c>
      <c r="G47" s="42"/>
      <c r="H47" s="45"/>
      <c r="I47" s="86">
        <f t="shared" si="13"/>
        <v>0</v>
      </c>
      <c r="J47" s="48"/>
      <c r="K47" s="87">
        <f t="shared" si="14"/>
        <v>0</v>
      </c>
      <c r="L47" s="42"/>
      <c r="M47" s="42"/>
      <c r="N47" s="45"/>
      <c r="O47" s="88">
        <f t="shared" si="21"/>
        <v>0</v>
      </c>
      <c r="P47" s="45"/>
      <c r="Q47" s="42"/>
      <c r="R47" s="42"/>
      <c r="S47" s="45"/>
      <c r="T47" s="45"/>
      <c r="U47" s="42"/>
      <c r="V47" s="88">
        <v>0</v>
      </c>
      <c r="W47" s="88"/>
    </row>
    <row r="48" spans="1:23" ht="39.950000000000003" customHeight="1" x14ac:dyDescent="0.25">
      <c r="A48" s="49" t="s">
        <v>2081</v>
      </c>
      <c r="B48" s="49" t="s">
        <v>56</v>
      </c>
      <c r="C48" s="49"/>
      <c r="D48" s="32">
        <f t="shared" si="3"/>
        <v>1</v>
      </c>
      <c r="E48" s="42"/>
      <c r="F48" s="37">
        <f t="shared" si="12"/>
        <v>1</v>
      </c>
      <c r="G48" s="42"/>
      <c r="H48" s="45"/>
      <c r="I48" s="86">
        <f t="shared" si="13"/>
        <v>0</v>
      </c>
      <c r="J48" s="48"/>
      <c r="K48" s="87">
        <f t="shared" si="14"/>
        <v>0</v>
      </c>
      <c r="L48" s="42"/>
      <c r="M48" s="42"/>
      <c r="N48" s="45"/>
      <c r="O48" s="88">
        <f t="shared" si="21"/>
        <v>0</v>
      </c>
      <c r="P48" s="45"/>
      <c r="Q48" s="42"/>
      <c r="R48" s="42"/>
      <c r="S48" s="45"/>
      <c r="T48" s="45"/>
      <c r="U48" s="42"/>
      <c r="V48" s="88">
        <v>0</v>
      </c>
      <c r="W48" s="88"/>
    </row>
    <row r="49" spans="1:23" ht="39.950000000000003" customHeight="1" x14ac:dyDescent="0.25">
      <c r="A49" s="49" t="s">
        <v>2082</v>
      </c>
      <c r="B49" s="49" t="s">
        <v>56</v>
      </c>
      <c r="C49" s="49"/>
      <c r="D49" s="32">
        <f t="shared" ref="D49" si="22">IF(B49="I",$F$2,IF(B49="G/2",$F$2/2,IF(B49="G/5",$F$2/5,IF(B49="G/10",$F$2/10,1))))</f>
        <v>1</v>
      </c>
      <c r="E49" s="42"/>
      <c r="F49" s="37">
        <f t="shared" ref="F49" si="23">IF(H49&lt;&gt;0,0,1)</f>
        <v>1</v>
      </c>
      <c r="G49" s="42"/>
      <c r="H49" s="45"/>
      <c r="I49" s="86">
        <f t="shared" ref="I49" si="24">IF(H49&lt;&gt;0,IF(H49&lt;D49,1,0),0)</f>
        <v>0</v>
      </c>
      <c r="J49" s="48"/>
      <c r="K49" s="87">
        <f t="shared" si="14"/>
        <v>0</v>
      </c>
      <c r="L49" s="42"/>
      <c r="M49" s="42"/>
      <c r="N49" s="45"/>
      <c r="O49" s="88">
        <f t="shared" ref="O49" si="25">IF(N49&lt;&gt;0,IF(N49+H49&gt;3*D49,0,IF(N49+H49&gt;D49*2.5,25,IF(N49+H49&gt;D49*2,50,IF(N49+H49&gt;D49*1.5,75,100)))),0)</f>
        <v>0</v>
      </c>
      <c r="P49" s="45"/>
      <c r="Q49" s="42"/>
      <c r="R49" s="42"/>
      <c r="S49" s="45"/>
      <c r="T49" s="45"/>
      <c r="U49" s="42"/>
      <c r="V49" s="88">
        <v>0</v>
      </c>
      <c r="W49" s="88"/>
    </row>
    <row r="50" spans="1:23" ht="39.950000000000003" customHeight="1" x14ac:dyDescent="0.25">
      <c r="A50" s="49" t="s">
        <v>2083</v>
      </c>
      <c r="B50" s="49" t="s">
        <v>80</v>
      </c>
      <c r="C50" s="49" t="s">
        <v>2084</v>
      </c>
      <c r="D50" s="32">
        <f t="shared" si="3"/>
        <v>0</v>
      </c>
      <c r="E50" s="42"/>
      <c r="F50" s="37">
        <f t="shared" si="12"/>
        <v>1</v>
      </c>
      <c r="G50" s="42"/>
      <c r="H50" s="45"/>
      <c r="I50" s="86">
        <f t="shared" si="13"/>
        <v>0</v>
      </c>
      <c r="J50" s="48"/>
      <c r="K50" s="87">
        <f t="shared" si="14"/>
        <v>0</v>
      </c>
      <c r="L50" s="42"/>
      <c r="M50" s="42"/>
      <c r="N50" s="45"/>
      <c r="O50" s="88">
        <f t="shared" si="21"/>
        <v>0</v>
      </c>
      <c r="P50" s="45"/>
      <c r="Q50" s="42"/>
      <c r="R50" s="42"/>
      <c r="S50" s="45"/>
      <c r="T50" s="45"/>
      <c r="U50" s="42"/>
      <c r="V50" s="88">
        <v>0</v>
      </c>
      <c r="W50" s="88"/>
    </row>
    <row r="51" spans="1:23" ht="39.950000000000003" customHeight="1" x14ac:dyDescent="0.25">
      <c r="A51" s="49" t="s">
        <v>2085</v>
      </c>
      <c r="B51" s="49" t="s">
        <v>56</v>
      </c>
      <c r="C51" s="49"/>
      <c r="D51" s="32">
        <f t="shared" si="3"/>
        <v>1</v>
      </c>
      <c r="E51" s="42"/>
      <c r="F51" s="37">
        <f t="shared" si="12"/>
        <v>1</v>
      </c>
      <c r="G51" s="42"/>
      <c r="H51" s="45"/>
      <c r="I51" s="86">
        <f t="shared" si="13"/>
        <v>0</v>
      </c>
      <c r="J51" s="48"/>
      <c r="K51" s="87">
        <f t="shared" si="14"/>
        <v>0</v>
      </c>
      <c r="L51" s="42"/>
      <c r="M51" s="42"/>
      <c r="N51" s="45"/>
      <c r="O51" s="88">
        <f t="shared" si="21"/>
        <v>0</v>
      </c>
      <c r="P51" s="45"/>
      <c r="Q51" s="42"/>
      <c r="R51" s="42"/>
      <c r="S51" s="45"/>
      <c r="T51" s="45"/>
      <c r="U51" s="42"/>
      <c r="V51" s="88">
        <v>0</v>
      </c>
      <c r="W51" s="88"/>
    </row>
    <row r="52" spans="1:23" ht="39.950000000000003" customHeight="1" x14ac:dyDescent="0.25">
      <c r="A52" s="23" t="s">
        <v>174</v>
      </c>
      <c r="B52" s="23" t="s">
        <v>53</v>
      </c>
      <c r="C52" s="23" t="s">
        <v>54</v>
      </c>
      <c r="D52" s="36">
        <f>2000/85</f>
        <v>23.529411764705884</v>
      </c>
      <c r="E52" s="41"/>
      <c r="F52" s="28">
        <f>(AVERAGE(F53:F58)*$D$52)</f>
        <v>23.529411764705884</v>
      </c>
      <c r="G52" s="41"/>
      <c r="H52" s="44"/>
      <c r="I52" s="28">
        <f>(AVERAGE(I53:I58)*$D$52)</f>
        <v>0</v>
      </c>
      <c r="J52" s="47"/>
      <c r="K52" s="28">
        <f>(AVERAGE(K53:K58)*$D$52)</f>
        <v>0</v>
      </c>
      <c r="L52" s="41"/>
      <c r="M52" s="41"/>
      <c r="N52" s="44"/>
      <c r="O52" s="28">
        <f>AVERAGE(O53:O58)</f>
        <v>0</v>
      </c>
      <c r="P52" s="44"/>
      <c r="Q52" s="41"/>
      <c r="R52" s="41"/>
      <c r="S52" s="44"/>
      <c r="T52" s="44"/>
      <c r="U52" s="41"/>
      <c r="V52" s="28">
        <f>AVERAGE(V53:V58)</f>
        <v>0</v>
      </c>
      <c r="W52" s="28"/>
    </row>
    <row r="53" spans="1:23" ht="39.950000000000003" customHeight="1" x14ac:dyDescent="0.25">
      <c r="A53" s="49" t="s">
        <v>2086</v>
      </c>
      <c r="B53" s="49" t="s">
        <v>56</v>
      </c>
      <c r="C53" s="50" t="s">
        <v>2087</v>
      </c>
      <c r="D53" s="32">
        <f t="shared" si="3"/>
        <v>1</v>
      </c>
      <c r="E53" s="42"/>
      <c r="F53" s="37">
        <f t="shared" ref="F53:F58" si="26">IF(H53&lt;&gt;0,0,1)</f>
        <v>1</v>
      </c>
      <c r="G53" s="42"/>
      <c r="H53" s="45"/>
      <c r="I53" s="86">
        <f t="shared" ref="I53:I58" si="27">IF(H53&lt;&gt;0,IF(H53&lt;D53,1,0),0)</f>
        <v>0</v>
      </c>
      <c r="J53" s="48"/>
      <c r="K53" s="87">
        <f t="shared" ref="K53:K58" si="28">IF(J53&lt;&gt;0,IF(J53&lt;2017,1,0),0)</f>
        <v>0</v>
      </c>
      <c r="L53" s="42"/>
      <c r="M53" s="42"/>
      <c r="N53" s="45"/>
      <c r="O53" s="88">
        <f t="shared" ref="O53:O58" si="29">IF(N53&lt;&gt;0,IF(N53+H53&gt;3*D53,0,IF(N53+H53&gt;D53*2.5,25,IF(N53+H53&gt;D53*2,50,IF(N53+H53&gt;D53*1.5,75,100)))),0)</f>
        <v>0</v>
      </c>
      <c r="P53" s="45"/>
      <c r="Q53" s="42"/>
      <c r="R53" s="42"/>
      <c r="S53" s="45"/>
      <c r="T53" s="45"/>
      <c r="U53" s="42"/>
      <c r="V53" s="88">
        <v>0</v>
      </c>
      <c r="W53" s="88"/>
    </row>
    <row r="54" spans="1:23" ht="39.950000000000003" customHeight="1" x14ac:dyDescent="0.25">
      <c r="A54" s="49" t="s">
        <v>2088</v>
      </c>
      <c r="B54" s="49" t="s">
        <v>80</v>
      </c>
      <c r="C54" s="50" t="s">
        <v>2089</v>
      </c>
      <c r="D54" s="32">
        <f t="shared" ref="D54:D55" si="30">IF(B54="I",$F$2,IF(B54="G/2",$F$2/2,IF(B54="G/5",$F$2/5,IF(B54="G/10",$F$2/10,1))))</f>
        <v>0</v>
      </c>
      <c r="E54" s="42"/>
      <c r="F54" s="37">
        <f t="shared" si="26"/>
        <v>1</v>
      </c>
      <c r="G54" s="42"/>
      <c r="H54" s="45"/>
      <c r="I54" s="86">
        <f t="shared" si="27"/>
        <v>0</v>
      </c>
      <c r="J54" s="48"/>
      <c r="K54" s="87">
        <f t="shared" ref="K54:K55" si="31">IF(J54&lt;&gt;0,IF(J54&lt;2017,1,0),0)</f>
        <v>0</v>
      </c>
      <c r="L54" s="42"/>
      <c r="M54" s="42"/>
      <c r="N54" s="45"/>
      <c r="O54" s="88">
        <f t="shared" ref="O54:O55" si="32">IF(N54&lt;&gt;0,IF(N54+H54&gt;3*D54,0,IF(N54+H54&gt;D54*2.5,25,IF(N54+H54&gt;D54*2,50,IF(N54+H54&gt;D54*1.5,75,100)))),0)</f>
        <v>0</v>
      </c>
      <c r="P54" s="45"/>
      <c r="Q54" s="42"/>
      <c r="R54" s="42"/>
      <c r="S54" s="45"/>
      <c r="T54" s="45"/>
      <c r="U54" s="42"/>
      <c r="V54" s="88">
        <v>0</v>
      </c>
      <c r="W54" s="88"/>
    </row>
    <row r="55" spans="1:23" ht="39.950000000000003" customHeight="1" x14ac:dyDescent="0.25">
      <c r="A55" s="49" t="s">
        <v>2090</v>
      </c>
      <c r="B55" s="49" t="s">
        <v>56</v>
      </c>
      <c r="C55" s="50" t="s">
        <v>2091</v>
      </c>
      <c r="D55" s="32">
        <f t="shared" si="30"/>
        <v>1</v>
      </c>
      <c r="E55" s="42"/>
      <c r="F55" s="37">
        <f t="shared" si="26"/>
        <v>1</v>
      </c>
      <c r="G55" s="42"/>
      <c r="H55" s="45"/>
      <c r="I55" s="86">
        <f t="shared" si="27"/>
        <v>0</v>
      </c>
      <c r="J55" s="48"/>
      <c r="K55" s="87">
        <f t="shared" si="31"/>
        <v>0</v>
      </c>
      <c r="L55" s="42"/>
      <c r="M55" s="42"/>
      <c r="N55" s="45"/>
      <c r="O55" s="88">
        <f t="shared" si="32"/>
        <v>0</v>
      </c>
      <c r="P55" s="45"/>
      <c r="Q55" s="42"/>
      <c r="R55" s="42"/>
      <c r="S55" s="45"/>
      <c r="T55" s="45"/>
      <c r="U55" s="42"/>
      <c r="V55" s="88">
        <v>0</v>
      </c>
      <c r="W55" s="88"/>
    </row>
    <row r="56" spans="1:23" ht="39.950000000000003" customHeight="1" x14ac:dyDescent="0.25">
      <c r="A56" s="49" t="s">
        <v>2092</v>
      </c>
      <c r="B56" s="49" t="s">
        <v>56</v>
      </c>
      <c r="C56" s="50" t="s">
        <v>2093</v>
      </c>
      <c r="D56" s="32">
        <f t="shared" si="3"/>
        <v>1</v>
      </c>
      <c r="E56" s="42"/>
      <c r="F56" s="37">
        <f t="shared" si="26"/>
        <v>1</v>
      </c>
      <c r="G56" s="42"/>
      <c r="H56" s="45"/>
      <c r="I56" s="86">
        <f t="shared" si="27"/>
        <v>0</v>
      </c>
      <c r="J56" s="48"/>
      <c r="K56" s="87">
        <f t="shared" si="28"/>
        <v>0</v>
      </c>
      <c r="L56" s="42"/>
      <c r="M56" s="42"/>
      <c r="N56" s="45"/>
      <c r="O56" s="88">
        <f t="shared" si="29"/>
        <v>0</v>
      </c>
      <c r="P56" s="45"/>
      <c r="Q56" s="42"/>
      <c r="R56" s="42"/>
      <c r="S56" s="45"/>
      <c r="T56" s="45"/>
      <c r="U56" s="42"/>
      <c r="V56" s="88">
        <v>0</v>
      </c>
      <c r="W56" s="88"/>
    </row>
    <row r="57" spans="1:23" ht="39.950000000000003" customHeight="1" x14ac:dyDescent="0.25">
      <c r="A57" s="49" t="s">
        <v>2094</v>
      </c>
      <c r="B57" s="49" t="s">
        <v>128</v>
      </c>
      <c r="C57" s="50" t="s">
        <v>2095</v>
      </c>
      <c r="D57" s="32">
        <f t="shared" si="3"/>
        <v>0</v>
      </c>
      <c r="E57" s="42"/>
      <c r="F57" s="37">
        <f t="shared" si="26"/>
        <v>1</v>
      </c>
      <c r="G57" s="42"/>
      <c r="H57" s="45"/>
      <c r="I57" s="86">
        <f t="shared" si="27"/>
        <v>0</v>
      </c>
      <c r="J57" s="48"/>
      <c r="K57" s="87">
        <f t="shared" si="28"/>
        <v>0</v>
      </c>
      <c r="L57" s="42"/>
      <c r="M57" s="42"/>
      <c r="N57" s="45"/>
      <c r="O57" s="88">
        <f t="shared" si="29"/>
        <v>0</v>
      </c>
      <c r="P57" s="45"/>
      <c r="Q57" s="42"/>
      <c r="R57" s="42"/>
      <c r="S57" s="45"/>
      <c r="T57" s="45"/>
      <c r="U57" s="42"/>
      <c r="V57" s="88">
        <v>0</v>
      </c>
      <c r="W57" s="88"/>
    </row>
    <row r="58" spans="1:23" ht="39.950000000000003" customHeight="1" x14ac:dyDescent="0.25">
      <c r="A58" s="49" t="s">
        <v>2096</v>
      </c>
      <c r="B58" s="49" t="s">
        <v>128</v>
      </c>
      <c r="C58" s="50" t="s">
        <v>2097</v>
      </c>
      <c r="D58" s="32">
        <f t="shared" si="3"/>
        <v>0</v>
      </c>
      <c r="E58" s="42"/>
      <c r="F58" s="37">
        <f t="shared" si="26"/>
        <v>1</v>
      </c>
      <c r="G58" s="42"/>
      <c r="H58" s="45"/>
      <c r="I58" s="86">
        <f t="shared" si="27"/>
        <v>0</v>
      </c>
      <c r="J58" s="48"/>
      <c r="K58" s="87">
        <f t="shared" si="28"/>
        <v>0</v>
      </c>
      <c r="L58" s="42"/>
      <c r="M58" s="42"/>
      <c r="N58" s="45"/>
      <c r="O58" s="88">
        <f t="shared" si="29"/>
        <v>0</v>
      </c>
      <c r="P58" s="45"/>
      <c r="Q58" s="42"/>
      <c r="R58" s="42"/>
      <c r="S58" s="45"/>
      <c r="T58" s="45"/>
      <c r="U58" s="42"/>
      <c r="V58" s="88">
        <v>0</v>
      </c>
      <c r="W58" s="88"/>
    </row>
    <row r="59" spans="1:23" s="2" customFormat="1" ht="24.95" customHeight="1" x14ac:dyDescent="0.25">
      <c r="A59" s="133" t="s">
        <v>2098</v>
      </c>
      <c r="B59" s="133"/>
      <c r="C59" s="133"/>
      <c r="D59" s="39">
        <f>+D60+D70</f>
        <v>100</v>
      </c>
      <c r="E59" s="40"/>
      <c r="F59" s="27">
        <f>+F60+F70</f>
        <v>100</v>
      </c>
      <c r="G59" s="40"/>
      <c r="H59" s="43"/>
      <c r="I59" s="27">
        <f>+I60+I70</f>
        <v>0</v>
      </c>
      <c r="J59" s="46"/>
      <c r="K59" s="27">
        <f>+K60+K70</f>
        <v>0</v>
      </c>
      <c r="L59" s="40"/>
      <c r="M59" s="40"/>
      <c r="N59" s="43"/>
      <c r="O59" s="27">
        <f>AVERAGE(O60,O70)</f>
        <v>0</v>
      </c>
      <c r="P59" s="43"/>
      <c r="Q59" s="40"/>
      <c r="R59" s="40"/>
      <c r="S59" s="43"/>
      <c r="T59" s="43"/>
      <c r="U59" s="40"/>
      <c r="V59" s="27">
        <f>AVERAGE(V60,V70)</f>
        <v>0</v>
      </c>
      <c r="W59" s="27"/>
    </row>
    <row r="60" spans="1:23" ht="39.950000000000003" customHeight="1" x14ac:dyDescent="0.25">
      <c r="A60" s="23" t="s">
        <v>52</v>
      </c>
      <c r="B60" s="23" t="s">
        <v>53</v>
      </c>
      <c r="C60" s="23" t="s">
        <v>54</v>
      </c>
      <c r="D60" s="36">
        <f>4000/50</f>
        <v>80</v>
      </c>
      <c r="E60" s="41"/>
      <c r="F60" s="28">
        <f>(AVERAGE(F61:F69)*$D$60)</f>
        <v>80</v>
      </c>
      <c r="G60" s="41"/>
      <c r="H60" s="44"/>
      <c r="I60" s="28">
        <f>(AVERAGE(I61:I69)*$D$60)</f>
        <v>0</v>
      </c>
      <c r="J60" s="47"/>
      <c r="K60" s="28">
        <f>(AVERAGE(K61:K69)*$D$60)</f>
        <v>0</v>
      </c>
      <c r="L60" s="41"/>
      <c r="M60" s="41"/>
      <c r="N60" s="44"/>
      <c r="O60" s="28">
        <f>AVERAGE(O61:O69)</f>
        <v>0</v>
      </c>
      <c r="P60" s="44"/>
      <c r="Q60" s="41"/>
      <c r="R60" s="41"/>
      <c r="S60" s="44"/>
      <c r="T60" s="44"/>
      <c r="U60" s="41"/>
      <c r="V60" s="28">
        <f>AVERAGE(V61:V69)</f>
        <v>0</v>
      </c>
      <c r="W60" s="28"/>
    </row>
    <row r="61" spans="1:23" ht="39.950000000000003" customHeight="1" x14ac:dyDescent="0.25">
      <c r="A61" s="49" t="s">
        <v>2099</v>
      </c>
      <c r="B61" s="49" t="s">
        <v>56</v>
      </c>
      <c r="C61" s="49"/>
      <c r="D61" s="32">
        <f>IF(B61="I",$F$2,IF(B61="G/2",$F$2/2,IF(B61="G/5",$F$2/5,IF(B61="G/10",$F$2/10,1))))</f>
        <v>1</v>
      </c>
      <c r="E61" s="42"/>
      <c r="F61" s="37">
        <f t="shared" ref="F61:F69" si="33">IF(H61&lt;&gt;0,0,1)</f>
        <v>1</v>
      </c>
      <c r="G61" s="42"/>
      <c r="H61" s="45"/>
      <c r="I61" s="86">
        <f t="shared" ref="I61:I69" si="34">IF(H61&lt;&gt;0,IF(H61&lt;D61,1,0),0)</f>
        <v>0</v>
      </c>
      <c r="J61" s="48"/>
      <c r="K61" s="87">
        <f t="shared" ref="K61:K69" si="35">IF(J61&lt;&gt;0,IF(J61&lt;2017,1,0),0)</f>
        <v>0</v>
      </c>
      <c r="L61" s="42"/>
      <c r="M61" s="42"/>
      <c r="N61" s="45"/>
      <c r="O61" s="88">
        <f>IF(N61&lt;&gt;0,IF(N61+H61&gt;3*D61,0,IF(N61+H61&gt;D61*2.5,25,IF(N61+H61&gt;D61*2,50,IF(N61+H61&gt;D61*1.5,75,100)))),0)</f>
        <v>0</v>
      </c>
      <c r="P61" s="45"/>
      <c r="Q61" s="42"/>
      <c r="R61" s="42"/>
      <c r="S61" s="45"/>
      <c r="T61" s="45"/>
      <c r="U61" s="42"/>
      <c r="V61" s="88">
        <v>0</v>
      </c>
      <c r="W61" s="88"/>
    </row>
    <row r="62" spans="1:23" ht="39.950000000000003" customHeight="1" x14ac:dyDescent="0.25">
      <c r="A62" s="49" t="s">
        <v>2100</v>
      </c>
      <c r="B62" s="49" t="s">
        <v>56</v>
      </c>
      <c r="C62" s="49"/>
      <c r="D62" s="32">
        <f t="shared" ref="D62:D63" si="36">IF(B62="I",$F$2,IF(B62="G/2",$F$2/2,IF(B62="G/5",$F$2/5,IF(B62="G/10",$F$2/10,1))))</f>
        <v>1</v>
      </c>
      <c r="E62" s="42"/>
      <c r="F62" s="37">
        <f t="shared" si="33"/>
        <v>1</v>
      </c>
      <c r="G62" s="42"/>
      <c r="H62" s="45"/>
      <c r="I62" s="86">
        <f t="shared" si="34"/>
        <v>0</v>
      </c>
      <c r="J62" s="48"/>
      <c r="K62" s="87">
        <f t="shared" si="35"/>
        <v>0</v>
      </c>
      <c r="L62" s="42"/>
      <c r="M62" s="42"/>
      <c r="N62" s="45"/>
      <c r="O62" s="88">
        <f t="shared" ref="O62:O63" si="37">IF(N62&lt;&gt;0,IF(N62+H62&gt;3*D62,0,IF(N62+H62&gt;D62*2.5,25,IF(N62+H62&gt;D62*2,50,IF(N62+H62&gt;D62*1.5,75,100)))),0)</f>
        <v>0</v>
      </c>
      <c r="P62" s="45"/>
      <c r="Q62" s="42"/>
      <c r="R62" s="42"/>
      <c r="S62" s="45"/>
      <c r="T62" s="45"/>
      <c r="U62" s="42"/>
      <c r="V62" s="88">
        <v>0</v>
      </c>
      <c r="W62" s="88"/>
    </row>
    <row r="63" spans="1:23" ht="39.950000000000003" customHeight="1" x14ac:dyDescent="0.25">
      <c r="A63" s="49" t="s">
        <v>2101</v>
      </c>
      <c r="B63" s="49" t="s">
        <v>56</v>
      </c>
      <c r="C63" s="49"/>
      <c r="D63" s="32">
        <f t="shared" si="36"/>
        <v>1</v>
      </c>
      <c r="E63" s="42"/>
      <c r="F63" s="37">
        <f t="shared" si="33"/>
        <v>1</v>
      </c>
      <c r="G63" s="42"/>
      <c r="H63" s="45"/>
      <c r="I63" s="86">
        <f t="shared" si="34"/>
        <v>0</v>
      </c>
      <c r="J63" s="48"/>
      <c r="K63" s="87">
        <f t="shared" si="35"/>
        <v>0</v>
      </c>
      <c r="L63" s="42"/>
      <c r="M63" s="42"/>
      <c r="N63" s="45"/>
      <c r="O63" s="88">
        <f t="shared" si="37"/>
        <v>0</v>
      </c>
      <c r="P63" s="45"/>
      <c r="Q63" s="42"/>
      <c r="R63" s="42"/>
      <c r="S63" s="45"/>
      <c r="T63" s="45"/>
      <c r="U63" s="42"/>
      <c r="V63" s="88">
        <v>0</v>
      </c>
      <c r="W63" s="88"/>
    </row>
    <row r="64" spans="1:23" ht="39.950000000000003" customHeight="1" x14ac:dyDescent="0.25">
      <c r="A64" s="49" t="s">
        <v>2102</v>
      </c>
      <c r="B64" s="49" t="s">
        <v>56</v>
      </c>
      <c r="C64" s="49"/>
      <c r="D64" s="32">
        <f>IF(B64="I",$F$2,IF(B64="G/2",$F$2/2,IF(B64="G/5",$F$2/5,IF(B64="G/10",$F$2/10,1))))</f>
        <v>1</v>
      </c>
      <c r="E64" s="42"/>
      <c r="F64" s="37">
        <f t="shared" si="33"/>
        <v>1</v>
      </c>
      <c r="G64" s="42"/>
      <c r="H64" s="45"/>
      <c r="I64" s="86">
        <f t="shared" si="34"/>
        <v>0</v>
      </c>
      <c r="J64" s="48"/>
      <c r="K64" s="87">
        <f t="shared" si="35"/>
        <v>0</v>
      </c>
      <c r="L64" s="42"/>
      <c r="M64" s="42"/>
      <c r="N64" s="45"/>
      <c r="O64" s="88">
        <f>IF(N64&lt;&gt;0,IF(N64+H64&gt;3*D64,0,IF(N64+H64&gt;D64*2.5,25,IF(N64+H64&gt;D64*2,50,IF(N64+H64&gt;D64*1.5,75,100)))),0)</f>
        <v>0</v>
      </c>
      <c r="P64" s="45"/>
      <c r="Q64" s="42"/>
      <c r="R64" s="42"/>
      <c r="S64" s="45"/>
      <c r="T64" s="45"/>
      <c r="U64" s="42"/>
      <c r="V64" s="88">
        <v>0</v>
      </c>
      <c r="W64" s="88"/>
    </row>
    <row r="65" spans="1:23" ht="39.950000000000003" customHeight="1" x14ac:dyDescent="0.25">
      <c r="A65" s="49" t="s">
        <v>2103</v>
      </c>
      <c r="B65" s="49" t="s">
        <v>56</v>
      </c>
      <c r="C65" s="49"/>
      <c r="D65" s="32">
        <f t="shared" ref="D65:D67" si="38">IF(B65="I",$F$2,IF(B65="G/2",$F$2/2,IF(B65="G/5",$F$2/5,IF(B65="G/10",$F$2/10,1))))</f>
        <v>1</v>
      </c>
      <c r="E65" s="42"/>
      <c r="F65" s="37">
        <f t="shared" si="33"/>
        <v>1</v>
      </c>
      <c r="G65" s="42"/>
      <c r="H65" s="45"/>
      <c r="I65" s="86">
        <f t="shared" si="34"/>
        <v>0</v>
      </c>
      <c r="J65" s="48"/>
      <c r="K65" s="87">
        <f t="shared" si="35"/>
        <v>0</v>
      </c>
      <c r="L65" s="42"/>
      <c r="M65" s="42"/>
      <c r="N65" s="45"/>
      <c r="O65" s="88">
        <f t="shared" ref="O65:O67" si="39">IF(N65&lt;&gt;0,IF(N65+H65&gt;3*D65,0,IF(N65+H65&gt;D65*2.5,25,IF(N65+H65&gt;D65*2,50,IF(N65+H65&gt;D65*1.5,75,100)))),0)</f>
        <v>0</v>
      </c>
      <c r="P65" s="45"/>
      <c r="Q65" s="42"/>
      <c r="R65" s="42"/>
      <c r="S65" s="45"/>
      <c r="T65" s="45"/>
      <c r="U65" s="42"/>
      <c r="V65" s="88">
        <v>0</v>
      </c>
      <c r="W65" s="88"/>
    </row>
    <row r="66" spans="1:23" ht="39.950000000000003" customHeight="1" x14ac:dyDescent="0.25">
      <c r="A66" s="49" t="s">
        <v>502</v>
      </c>
      <c r="B66" s="49" t="s">
        <v>56</v>
      </c>
      <c r="C66" s="49"/>
      <c r="D66" s="32">
        <f t="shared" ref="D66" si="40">IF(B66="I",$F$2,IF(B66="G/2",$F$2/2,IF(B66="G/5",$F$2/5,IF(B66="G/10",$F$2/10,1))))</f>
        <v>1</v>
      </c>
      <c r="E66" s="42"/>
      <c r="F66" s="37">
        <f t="shared" ref="F66" si="41">IF(H66&lt;&gt;0,0,1)</f>
        <v>1</v>
      </c>
      <c r="G66" s="42"/>
      <c r="H66" s="45"/>
      <c r="I66" s="86">
        <f t="shared" ref="I66" si="42">IF(H66&lt;&gt;0,IF(H66&lt;D66,1,0),0)</f>
        <v>0</v>
      </c>
      <c r="J66" s="48"/>
      <c r="K66" s="87">
        <f t="shared" si="35"/>
        <v>0</v>
      </c>
      <c r="L66" s="42"/>
      <c r="M66" s="42"/>
      <c r="N66" s="45"/>
      <c r="O66" s="88">
        <f t="shared" ref="O66" si="43">IF(N66&lt;&gt;0,IF(N66+H66&gt;3*D66,0,IF(N66+H66&gt;D66*2.5,25,IF(N66+H66&gt;D66*2,50,IF(N66+H66&gt;D66*1.5,75,100)))),0)</f>
        <v>0</v>
      </c>
      <c r="P66" s="45"/>
      <c r="Q66" s="42"/>
      <c r="R66" s="42"/>
      <c r="S66" s="45"/>
      <c r="T66" s="45"/>
      <c r="U66" s="42"/>
      <c r="V66" s="88">
        <v>0</v>
      </c>
      <c r="W66" s="88"/>
    </row>
    <row r="67" spans="1:23" ht="39.950000000000003" customHeight="1" x14ac:dyDescent="0.25">
      <c r="A67" s="49" t="s">
        <v>2104</v>
      </c>
      <c r="B67" s="49" t="s">
        <v>56</v>
      </c>
      <c r="C67" s="49"/>
      <c r="D67" s="32">
        <f t="shared" si="38"/>
        <v>1</v>
      </c>
      <c r="E67" s="42"/>
      <c r="F67" s="37">
        <f t="shared" si="33"/>
        <v>1</v>
      </c>
      <c r="G67" s="42"/>
      <c r="H67" s="45"/>
      <c r="I67" s="86">
        <f t="shared" si="34"/>
        <v>0</v>
      </c>
      <c r="J67" s="48"/>
      <c r="K67" s="87">
        <f t="shared" si="35"/>
        <v>0</v>
      </c>
      <c r="L67" s="42"/>
      <c r="M67" s="42"/>
      <c r="N67" s="45"/>
      <c r="O67" s="88">
        <f t="shared" si="39"/>
        <v>0</v>
      </c>
      <c r="P67" s="45"/>
      <c r="Q67" s="42"/>
      <c r="R67" s="42"/>
      <c r="S67" s="45"/>
      <c r="T67" s="45"/>
      <c r="U67" s="42"/>
      <c r="V67" s="88">
        <v>0</v>
      </c>
      <c r="W67" s="88"/>
    </row>
    <row r="68" spans="1:23" ht="39.950000000000003" customHeight="1" x14ac:dyDescent="0.25">
      <c r="A68" s="49" t="s">
        <v>2038</v>
      </c>
      <c r="B68" s="49" t="s">
        <v>56</v>
      </c>
      <c r="C68" s="49"/>
      <c r="D68" s="32">
        <f>IF(B68="I",$F$2,IF(B68="G/2",$F$2/2,IF(B68="G/5",$F$2/5,IF(B68="G/10",$F$2/10,1))))</f>
        <v>1</v>
      </c>
      <c r="E68" s="42"/>
      <c r="F68" s="37">
        <f t="shared" si="33"/>
        <v>1</v>
      </c>
      <c r="G68" s="42"/>
      <c r="H68" s="45"/>
      <c r="I68" s="86">
        <f t="shared" si="34"/>
        <v>0</v>
      </c>
      <c r="J68" s="48"/>
      <c r="K68" s="87">
        <f t="shared" si="35"/>
        <v>0</v>
      </c>
      <c r="L68" s="42"/>
      <c r="M68" s="42"/>
      <c r="N68" s="45"/>
      <c r="O68" s="88">
        <f>IF(N68&lt;&gt;0,IF(N68+H68&gt;3*D68,0,IF(N68+H68&gt;D68*2.5,25,IF(N68+H68&gt;D68*2,50,IF(N68+H68&gt;D68*1.5,75,100)))),0)</f>
        <v>0</v>
      </c>
      <c r="P68" s="45"/>
      <c r="Q68" s="42"/>
      <c r="R68" s="42"/>
      <c r="S68" s="45"/>
      <c r="T68" s="45"/>
      <c r="U68" s="42"/>
      <c r="V68" s="88">
        <v>0</v>
      </c>
      <c r="W68" s="88"/>
    </row>
    <row r="69" spans="1:23" ht="39.950000000000003" customHeight="1" x14ac:dyDescent="0.25">
      <c r="A69" s="49" t="s">
        <v>2105</v>
      </c>
      <c r="B69" s="49" t="s">
        <v>56</v>
      </c>
      <c r="C69" s="49"/>
      <c r="D69" s="32">
        <f t="shared" ref="D69" si="44">IF(B69="I",$F$2,IF(B69="G/2",$F$2/2,IF(B69="G/5",$F$2/5,IF(B69="G/10",$F$2/10,1))))</f>
        <v>1</v>
      </c>
      <c r="E69" s="42"/>
      <c r="F69" s="37">
        <f t="shared" si="33"/>
        <v>1</v>
      </c>
      <c r="G69" s="42"/>
      <c r="H69" s="45"/>
      <c r="I69" s="86">
        <f t="shared" si="34"/>
        <v>0</v>
      </c>
      <c r="J69" s="48"/>
      <c r="K69" s="87">
        <f t="shared" si="35"/>
        <v>0</v>
      </c>
      <c r="L69" s="42"/>
      <c r="M69" s="42"/>
      <c r="N69" s="45"/>
      <c r="O69" s="88">
        <f t="shared" ref="O69" si="45">IF(N69&lt;&gt;0,IF(N69+H69&gt;3*D69,0,IF(N69+H69&gt;D69*2.5,25,IF(N69+H69&gt;D69*2,50,IF(N69+H69&gt;D69*1.5,75,100)))),0)</f>
        <v>0</v>
      </c>
      <c r="P69" s="45"/>
      <c r="Q69" s="42"/>
      <c r="R69" s="42"/>
      <c r="S69" s="45"/>
      <c r="T69" s="45"/>
      <c r="U69" s="42"/>
      <c r="V69" s="88">
        <v>0</v>
      </c>
      <c r="W69" s="88"/>
    </row>
    <row r="70" spans="1:23" ht="39.950000000000003" customHeight="1" x14ac:dyDescent="0.25">
      <c r="A70" s="23" t="s">
        <v>60</v>
      </c>
      <c r="B70" s="23" t="s">
        <v>53</v>
      </c>
      <c r="C70" s="23" t="s">
        <v>54</v>
      </c>
      <c r="D70" s="36">
        <f>1000/50</f>
        <v>20</v>
      </c>
      <c r="E70" s="41"/>
      <c r="F70" s="28">
        <f>(AVERAGE(F71:F88)*$D$70)</f>
        <v>20</v>
      </c>
      <c r="G70" s="41"/>
      <c r="H70" s="44"/>
      <c r="I70" s="28">
        <f>(AVERAGE(I71:I88)*$D$70)</f>
        <v>0</v>
      </c>
      <c r="J70" s="47"/>
      <c r="K70" s="28">
        <f>(AVERAGE(K71:K88)*$D$70)</f>
        <v>0</v>
      </c>
      <c r="L70" s="41"/>
      <c r="M70" s="41"/>
      <c r="N70" s="44"/>
      <c r="O70" s="28">
        <f>AVERAGE(O71:O88)</f>
        <v>0</v>
      </c>
      <c r="P70" s="44"/>
      <c r="Q70" s="41"/>
      <c r="R70" s="41"/>
      <c r="S70" s="44"/>
      <c r="T70" s="44"/>
      <c r="U70" s="41"/>
      <c r="V70" s="28">
        <f>AVERAGE(V71:V88)</f>
        <v>0</v>
      </c>
      <c r="W70" s="28"/>
    </row>
    <row r="71" spans="1:23" ht="39.950000000000003" customHeight="1" x14ac:dyDescent="0.25">
      <c r="A71" s="49" t="s">
        <v>2106</v>
      </c>
      <c r="B71" s="49" t="s">
        <v>91</v>
      </c>
      <c r="C71" s="49"/>
      <c r="D71" s="32">
        <f t="shared" ref="D71:D88" si="46">IF(B71="I",$F$2,IF(B71="G/2",$F$2/2,IF(B71="G/5",$F$2/5,IF(B71="G/10",$F$2/10,1))))</f>
        <v>0</v>
      </c>
      <c r="E71" s="42"/>
      <c r="F71" s="37">
        <f t="shared" ref="F71:F88" si="47">IF(H71&lt;&gt;0,0,1)</f>
        <v>1</v>
      </c>
      <c r="G71" s="42"/>
      <c r="H71" s="45"/>
      <c r="I71" s="86">
        <f t="shared" ref="I71:I88" si="48">IF(H71&lt;&gt;0,IF(H71&lt;D71,1,0),0)</f>
        <v>0</v>
      </c>
      <c r="J71" s="48"/>
      <c r="K71" s="87">
        <f t="shared" ref="K71:K88" si="49">IF(J71&lt;&gt;0,IF(J71&lt;2017,1,0),0)</f>
        <v>0</v>
      </c>
      <c r="L71" s="42"/>
      <c r="M71" s="42"/>
      <c r="N71" s="45"/>
      <c r="O71" s="88">
        <f t="shared" ref="O71" si="50">IF(N71&lt;&gt;0,IF(N71+H71&gt;3*D71,0,IF(N71+H71&gt;D71*2.5,25,IF(N71+H71&gt;D71*2,50,IF(N71+H71&gt;D71*1.5,75,100)))),0)</f>
        <v>0</v>
      </c>
      <c r="P71" s="45"/>
      <c r="Q71" s="42"/>
      <c r="R71" s="42"/>
      <c r="S71" s="45"/>
      <c r="T71" s="45"/>
      <c r="U71" s="42"/>
      <c r="V71" s="88">
        <v>0</v>
      </c>
      <c r="W71" s="88"/>
    </row>
    <row r="72" spans="1:23" ht="39.950000000000003" customHeight="1" x14ac:dyDescent="0.25">
      <c r="A72" s="49" t="s">
        <v>2107</v>
      </c>
      <c r="B72" s="49" t="s">
        <v>91</v>
      </c>
      <c r="C72" s="49" t="s">
        <v>2108</v>
      </c>
      <c r="D72" s="32">
        <f t="shared" si="46"/>
        <v>0</v>
      </c>
      <c r="E72" s="42"/>
      <c r="F72" s="37">
        <f t="shared" si="47"/>
        <v>1</v>
      </c>
      <c r="G72" s="42"/>
      <c r="H72" s="45"/>
      <c r="I72" s="86">
        <f t="shared" si="48"/>
        <v>0</v>
      </c>
      <c r="J72" s="48"/>
      <c r="K72" s="87">
        <f t="shared" si="49"/>
        <v>0</v>
      </c>
      <c r="L72" s="42"/>
      <c r="M72" s="42"/>
      <c r="N72" s="45"/>
      <c r="O72" s="88">
        <f>IF(N72&lt;&gt;0,IF(N72+H72&gt;3*D72,0,IF(N72+H72&gt;D72*2.5,25,IF(N72+H72&gt;D72*2,50,IF(N72+H72&gt;D72*1.5,75,100)))),0)</f>
        <v>0</v>
      </c>
      <c r="P72" s="45"/>
      <c r="Q72" s="42"/>
      <c r="R72" s="42"/>
      <c r="S72" s="45"/>
      <c r="T72" s="45"/>
      <c r="U72" s="42"/>
      <c r="V72" s="88">
        <v>0</v>
      </c>
      <c r="W72" s="88"/>
    </row>
    <row r="73" spans="1:23" ht="39.950000000000003" customHeight="1" x14ac:dyDescent="0.25">
      <c r="A73" s="49" t="s">
        <v>2109</v>
      </c>
      <c r="B73" s="49" t="s">
        <v>80</v>
      </c>
      <c r="C73" s="49"/>
      <c r="D73" s="32">
        <f t="shared" si="46"/>
        <v>0</v>
      </c>
      <c r="E73" s="42"/>
      <c r="F73" s="37">
        <f t="shared" si="47"/>
        <v>1</v>
      </c>
      <c r="G73" s="42"/>
      <c r="H73" s="45"/>
      <c r="I73" s="86">
        <f t="shared" si="48"/>
        <v>0</v>
      </c>
      <c r="J73" s="48"/>
      <c r="K73" s="87">
        <f t="shared" si="49"/>
        <v>0</v>
      </c>
      <c r="L73" s="42"/>
      <c r="M73" s="42"/>
      <c r="N73" s="45"/>
      <c r="O73" s="88">
        <f t="shared" ref="O73:O74" si="51">IF(N73&lt;&gt;0,IF(N73+H73&gt;3*D73,0,IF(N73+H73&gt;D73*2.5,25,IF(N73+H73&gt;D73*2,50,IF(N73+H73&gt;D73*1.5,75,100)))),0)</f>
        <v>0</v>
      </c>
      <c r="P73" s="45"/>
      <c r="Q73" s="42"/>
      <c r="R73" s="42"/>
      <c r="S73" s="45"/>
      <c r="T73" s="45"/>
      <c r="U73" s="42"/>
      <c r="V73" s="88">
        <v>0</v>
      </c>
      <c r="W73" s="88"/>
    </row>
    <row r="74" spans="1:23" ht="39.950000000000003" customHeight="1" x14ac:dyDescent="0.25">
      <c r="A74" s="49" t="s">
        <v>1827</v>
      </c>
      <c r="B74" s="49" t="s">
        <v>128</v>
      </c>
      <c r="C74" s="49"/>
      <c r="D74" s="32">
        <f t="shared" si="46"/>
        <v>0</v>
      </c>
      <c r="E74" s="42"/>
      <c r="F74" s="37">
        <f t="shared" si="47"/>
        <v>1</v>
      </c>
      <c r="G74" s="42"/>
      <c r="H74" s="45"/>
      <c r="I74" s="86">
        <f t="shared" si="48"/>
        <v>0</v>
      </c>
      <c r="J74" s="48"/>
      <c r="K74" s="87">
        <f t="shared" si="49"/>
        <v>0</v>
      </c>
      <c r="L74" s="42"/>
      <c r="M74" s="42"/>
      <c r="N74" s="45"/>
      <c r="O74" s="88">
        <f t="shared" si="51"/>
        <v>0</v>
      </c>
      <c r="P74" s="45"/>
      <c r="Q74" s="42"/>
      <c r="R74" s="42"/>
      <c r="S74" s="45"/>
      <c r="T74" s="45"/>
      <c r="U74" s="42"/>
      <c r="V74" s="88">
        <v>0</v>
      </c>
      <c r="W74" s="88"/>
    </row>
    <row r="75" spans="1:23" ht="39.950000000000003" customHeight="1" x14ac:dyDescent="0.25">
      <c r="A75" s="49" t="s">
        <v>2110</v>
      </c>
      <c r="B75" s="49" t="s">
        <v>56</v>
      </c>
      <c r="C75" s="49"/>
      <c r="D75" s="32">
        <f t="shared" si="46"/>
        <v>1</v>
      </c>
      <c r="E75" s="42"/>
      <c r="F75" s="37">
        <f t="shared" si="47"/>
        <v>1</v>
      </c>
      <c r="G75" s="42"/>
      <c r="H75" s="45"/>
      <c r="I75" s="86">
        <f t="shared" si="48"/>
        <v>0</v>
      </c>
      <c r="J75" s="48"/>
      <c r="K75" s="87">
        <f t="shared" si="49"/>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2111</v>
      </c>
      <c r="B76" s="49" t="s">
        <v>91</v>
      </c>
      <c r="C76" s="49"/>
      <c r="D76" s="32">
        <f t="shared" si="46"/>
        <v>0</v>
      </c>
      <c r="E76" s="42"/>
      <c r="F76" s="37">
        <f t="shared" si="47"/>
        <v>1</v>
      </c>
      <c r="G76" s="42"/>
      <c r="H76" s="45"/>
      <c r="I76" s="86">
        <f t="shared" si="48"/>
        <v>0</v>
      </c>
      <c r="J76" s="48"/>
      <c r="K76" s="87">
        <f t="shared" si="49"/>
        <v>0</v>
      </c>
      <c r="L76" s="42"/>
      <c r="M76" s="42"/>
      <c r="N76" s="45"/>
      <c r="O76" s="88">
        <f t="shared" ref="O76:O77" si="52">IF(N76&lt;&gt;0,IF(N76+H76&gt;3*D76,0,IF(N76+H76&gt;D76*2.5,25,IF(N76+H76&gt;D76*2,50,IF(N76+H76&gt;D76*1.5,75,100)))),0)</f>
        <v>0</v>
      </c>
      <c r="P76" s="45"/>
      <c r="Q76" s="42"/>
      <c r="R76" s="42"/>
      <c r="S76" s="45"/>
      <c r="T76" s="45"/>
      <c r="U76" s="42"/>
      <c r="V76" s="88">
        <v>0</v>
      </c>
      <c r="W76" s="88"/>
    </row>
    <row r="77" spans="1:23" ht="39.950000000000003" customHeight="1" x14ac:dyDescent="0.25">
      <c r="A77" s="49" t="s">
        <v>2112</v>
      </c>
      <c r="B77" s="49" t="s">
        <v>56</v>
      </c>
      <c r="C77" s="49"/>
      <c r="D77" s="32">
        <f t="shared" si="46"/>
        <v>1</v>
      </c>
      <c r="E77" s="42"/>
      <c r="F77" s="37">
        <f t="shared" si="47"/>
        <v>1</v>
      </c>
      <c r="G77" s="42"/>
      <c r="H77" s="45"/>
      <c r="I77" s="86">
        <f t="shared" si="48"/>
        <v>0</v>
      </c>
      <c r="J77" s="48"/>
      <c r="K77" s="87">
        <f t="shared" si="49"/>
        <v>0</v>
      </c>
      <c r="L77" s="42"/>
      <c r="M77" s="42"/>
      <c r="N77" s="45"/>
      <c r="O77" s="88">
        <f t="shared" si="52"/>
        <v>0</v>
      </c>
      <c r="P77" s="45"/>
      <c r="Q77" s="42"/>
      <c r="R77" s="42"/>
      <c r="S77" s="45"/>
      <c r="T77" s="45"/>
      <c r="U77" s="42"/>
      <c r="V77" s="88">
        <v>0</v>
      </c>
      <c r="W77" s="88"/>
    </row>
    <row r="78" spans="1:23" ht="39.950000000000003" customHeight="1" x14ac:dyDescent="0.25">
      <c r="A78" s="49" t="s">
        <v>2113</v>
      </c>
      <c r="B78" s="49" t="s">
        <v>56</v>
      </c>
      <c r="C78" s="49"/>
      <c r="D78" s="32">
        <f t="shared" si="46"/>
        <v>1</v>
      </c>
      <c r="E78" s="42"/>
      <c r="F78" s="37">
        <f t="shared" si="47"/>
        <v>1</v>
      </c>
      <c r="G78" s="42"/>
      <c r="H78" s="45"/>
      <c r="I78" s="86">
        <f t="shared" si="48"/>
        <v>0</v>
      </c>
      <c r="J78" s="48"/>
      <c r="K78" s="87">
        <f t="shared" si="49"/>
        <v>0</v>
      </c>
      <c r="L78" s="42"/>
      <c r="M78" s="42"/>
      <c r="N78" s="45"/>
      <c r="O78" s="88">
        <f>IF(N78&lt;&gt;0,IF(N78+H78&gt;3*D78,0,IF(N78+H78&gt;D78*2.5,25,IF(N78+H78&gt;D78*2,50,IF(N78+H78&gt;D78*1.5,75,100)))),0)</f>
        <v>0</v>
      </c>
      <c r="P78" s="45"/>
      <c r="Q78" s="42"/>
      <c r="R78" s="42"/>
      <c r="S78" s="45"/>
      <c r="T78" s="45"/>
      <c r="U78" s="42"/>
      <c r="V78" s="88">
        <v>0</v>
      </c>
      <c r="W78" s="88"/>
    </row>
    <row r="79" spans="1:23" ht="39.950000000000003" customHeight="1" x14ac:dyDescent="0.25">
      <c r="A79" s="49" t="s">
        <v>2114</v>
      </c>
      <c r="B79" s="49" t="s">
        <v>56</v>
      </c>
      <c r="C79" s="49"/>
      <c r="D79" s="32">
        <f t="shared" si="46"/>
        <v>1</v>
      </c>
      <c r="E79" s="42"/>
      <c r="F79" s="37">
        <f t="shared" si="47"/>
        <v>1</v>
      </c>
      <c r="G79" s="42"/>
      <c r="H79" s="45"/>
      <c r="I79" s="86">
        <f t="shared" si="48"/>
        <v>0</v>
      </c>
      <c r="J79" s="48"/>
      <c r="K79" s="87">
        <f t="shared" si="49"/>
        <v>0</v>
      </c>
      <c r="L79" s="42"/>
      <c r="M79" s="42"/>
      <c r="N79" s="45"/>
      <c r="O79" s="88">
        <f t="shared" ref="O79:O80" si="53">IF(N79&lt;&gt;0,IF(N79+H79&gt;3*D79,0,IF(N79+H79&gt;D79*2.5,25,IF(N79+H79&gt;D79*2,50,IF(N79+H79&gt;D79*1.5,75,100)))),0)</f>
        <v>0</v>
      </c>
      <c r="P79" s="45"/>
      <c r="Q79" s="42"/>
      <c r="R79" s="42"/>
      <c r="S79" s="45"/>
      <c r="T79" s="45"/>
      <c r="U79" s="42"/>
      <c r="V79" s="88">
        <v>0</v>
      </c>
      <c r="W79" s="88"/>
    </row>
    <row r="80" spans="1:23" ht="39.950000000000003" customHeight="1" x14ac:dyDescent="0.25">
      <c r="A80" s="49" t="s">
        <v>2115</v>
      </c>
      <c r="B80" s="49" t="s">
        <v>56</v>
      </c>
      <c r="C80" s="49"/>
      <c r="D80" s="32">
        <f t="shared" si="46"/>
        <v>1</v>
      </c>
      <c r="E80" s="42"/>
      <c r="F80" s="37">
        <f t="shared" si="47"/>
        <v>1</v>
      </c>
      <c r="G80" s="42"/>
      <c r="H80" s="45"/>
      <c r="I80" s="86">
        <f t="shared" si="48"/>
        <v>0</v>
      </c>
      <c r="J80" s="48"/>
      <c r="K80" s="87">
        <f t="shared" si="49"/>
        <v>0</v>
      </c>
      <c r="L80" s="42"/>
      <c r="M80" s="42"/>
      <c r="N80" s="45"/>
      <c r="O80" s="88">
        <f t="shared" si="53"/>
        <v>0</v>
      </c>
      <c r="P80" s="45"/>
      <c r="Q80" s="42"/>
      <c r="R80" s="42"/>
      <c r="S80" s="45"/>
      <c r="T80" s="45"/>
      <c r="U80" s="42"/>
      <c r="V80" s="88">
        <v>0</v>
      </c>
      <c r="W80" s="88"/>
    </row>
    <row r="81" spans="1:23" ht="39.950000000000003" customHeight="1" x14ac:dyDescent="0.25">
      <c r="A81" s="49" t="s">
        <v>2116</v>
      </c>
      <c r="B81" s="49" t="s">
        <v>56</v>
      </c>
      <c r="C81" s="49"/>
      <c r="D81" s="32">
        <f t="shared" si="46"/>
        <v>1</v>
      </c>
      <c r="E81" s="42"/>
      <c r="F81" s="37">
        <f t="shared" si="47"/>
        <v>1</v>
      </c>
      <c r="G81" s="42"/>
      <c r="H81" s="45"/>
      <c r="I81" s="86">
        <f t="shared" si="48"/>
        <v>0</v>
      </c>
      <c r="J81" s="48"/>
      <c r="K81" s="87">
        <f t="shared" si="49"/>
        <v>0</v>
      </c>
      <c r="L81" s="42"/>
      <c r="M81" s="42"/>
      <c r="N81" s="45"/>
      <c r="O81" s="88">
        <f>IF(N81&lt;&gt;0,IF(N81+H81&gt;3*D81,0,IF(N81+H81&gt;D81*2.5,25,IF(N81+H81&gt;D81*2,50,IF(N81+H81&gt;D81*1.5,75,100)))),0)</f>
        <v>0</v>
      </c>
      <c r="P81" s="45"/>
      <c r="Q81" s="42"/>
      <c r="R81" s="42"/>
      <c r="S81" s="45"/>
      <c r="T81" s="45"/>
      <c r="U81" s="42"/>
      <c r="V81" s="88">
        <v>0</v>
      </c>
      <c r="W81" s="88"/>
    </row>
    <row r="82" spans="1:23" ht="39.950000000000003" customHeight="1" x14ac:dyDescent="0.25">
      <c r="A82" s="49" t="s">
        <v>2117</v>
      </c>
      <c r="B82" s="49" t="s">
        <v>56</v>
      </c>
      <c r="C82" s="49" t="s">
        <v>2118</v>
      </c>
      <c r="D82" s="32">
        <f t="shared" si="46"/>
        <v>1</v>
      </c>
      <c r="E82" s="42"/>
      <c r="F82" s="37">
        <f t="shared" si="47"/>
        <v>1</v>
      </c>
      <c r="G82" s="42"/>
      <c r="H82" s="45"/>
      <c r="I82" s="86">
        <f t="shared" si="48"/>
        <v>0</v>
      </c>
      <c r="J82" s="48"/>
      <c r="K82" s="87">
        <f t="shared" si="49"/>
        <v>0</v>
      </c>
      <c r="L82" s="42"/>
      <c r="M82" s="42"/>
      <c r="N82" s="45"/>
      <c r="O82" s="88">
        <f t="shared" ref="O82:O83" si="54">IF(N82&lt;&gt;0,IF(N82+H82&gt;3*D82,0,IF(N82+H82&gt;D82*2.5,25,IF(N82+H82&gt;D82*2,50,IF(N82+H82&gt;D82*1.5,75,100)))),0)</f>
        <v>0</v>
      </c>
      <c r="P82" s="45"/>
      <c r="Q82" s="42"/>
      <c r="R82" s="42"/>
      <c r="S82" s="45"/>
      <c r="T82" s="45"/>
      <c r="U82" s="42"/>
      <c r="V82" s="88">
        <v>0</v>
      </c>
      <c r="W82" s="88"/>
    </row>
    <row r="83" spans="1:23" ht="39.950000000000003" customHeight="1" x14ac:dyDescent="0.25">
      <c r="A83" s="49" t="s">
        <v>2119</v>
      </c>
      <c r="B83" s="49" t="s">
        <v>128</v>
      </c>
      <c r="C83" s="49"/>
      <c r="D83" s="32">
        <f t="shared" si="46"/>
        <v>0</v>
      </c>
      <c r="E83" s="42"/>
      <c r="F83" s="37">
        <f t="shared" si="47"/>
        <v>1</v>
      </c>
      <c r="G83" s="42"/>
      <c r="H83" s="45"/>
      <c r="I83" s="86">
        <f t="shared" si="48"/>
        <v>0</v>
      </c>
      <c r="J83" s="48"/>
      <c r="K83" s="87">
        <f t="shared" si="49"/>
        <v>0</v>
      </c>
      <c r="L83" s="42"/>
      <c r="M83" s="42"/>
      <c r="N83" s="45"/>
      <c r="O83" s="88">
        <f t="shared" si="54"/>
        <v>0</v>
      </c>
      <c r="P83" s="45"/>
      <c r="Q83" s="42"/>
      <c r="R83" s="42"/>
      <c r="S83" s="45"/>
      <c r="T83" s="45"/>
      <c r="U83" s="42"/>
      <c r="V83" s="88">
        <v>0</v>
      </c>
      <c r="W83" s="88"/>
    </row>
    <row r="84" spans="1:23" ht="39.950000000000003" customHeight="1" x14ac:dyDescent="0.25">
      <c r="A84" s="49" t="s">
        <v>2120</v>
      </c>
      <c r="B84" s="49" t="s">
        <v>56</v>
      </c>
      <c r="C84" s="49"/>
      <c r="D84" s="32">
        <f t="shared" si="46"/>
        <v>1</v>
      </c>
      <c r="E84" s="42"/>
      <c r="F84" s="37">
        <f t="shared" si="47"/>
        <v>1</v>
      </c>
      <c r="G84" s="42"/>
      <c r="H84" s="45"/>
      <c r="I84" s="86">
        <f t="shared" si="48"/>
        <v>0</v>
      </c>
      <c r="J84" s="48"/>
      <c r="K84" s="87">
        <f t="shared" si="49"/>
        <v>0</v>
      </c>
      <c r="L84" s="42"/>
      <c r="M84" s="42"/>
      <c r="N84" s="45"/>
      <c r="O84" s="88">
        <f>IF(N84&lt;&gt;0,IF(N84+H84&gt;3*D84,0,IF(N84+H84&gt;D84*2.5,25,IF(N84+H84&gt;D84*2,50,IF(N84+H84&gt;D84*1.5,75,100)))),0)</f>
        <v>0</v>
      </c>
      <c r="P84" s="45"/>
      <c r="Q84" s="42"/>
      <c r="R84" s="42"/>
      <c r="S84" s="45"/>
      <c r="T84" s="45"/>
      <c r="U84" s="42"/>
      <c r="V84" s="88">
        <v>0</v>
      </c>
      <c r="W84" s="88"/>
    </row>
    <row r="85" spans="1:23" ht="39.950000000000003" customHeight="1" x14ac:dyDescent="0.25">
      <c r="A85" s="49" t="s">
        <v>2121</v>
      </c>
      <c r="B85" s="49" t="s">
        <v>56</v>
      </c>
      <c r="C85" s="49" t="s">
        <v>2122</v>
      </c>
      <c r="D85" s="32">
        <f t="shared" si="46"/>
        <v>1</v>
      </c>
      <c r="E85" s="42"/>
      <c r="F85" s="37">
        <f t="shared" si="47"/>
        <v>1</v>
      </c>
      <c r="G85" s="42"/>
      <c r="H85" s="45"/>
      <c r="I85" s="86">
        <f t="shared" si="48"/>
        <v>0</v>
      </c>
      <c r="J85" s="48"/>
      <c r="K85" s="87">
        <f t="shared" si="49"/>
        <v>0</v>
      </c>
      <c r="L85" s="42"/>
      <c r="M85" s="42"/>
      <c r="N85" s="45"/>
      <c r="O85" s="88">
        <f t="shared" ref="O85:O86" si="55">IF(N85&lt;&gt;0,IF(N85+H85&gt;3*D85,0,IF(N85+H85&gt;D85*2.5,25,IF(N85+H85&gt;D85*2,50,IF(N85+H85&gt;D85*1.5,75,100)))),0)</f>
        <v>0</v>
      </c>
      <c r="P85" s="45"/>
      <c r="Q85" s="42"/>
      <c r="R85" s="42"/>
      <c r="S85" s="45"/>
      <c r="T85" s="45"/>
      <c r="U85" s="42"/>
      <c r="V85" s="88">
        <v>0</v>
      </c>
      <c r="W85" s="88"/>
    </row>
    <row r="86" spans="1:23" ht="39.950000000000003" customHeight="1" x14ac:dyDescent="0.25">
      <c r="A86" s="49" t="s">
        <v>2123</v>
      </c>
      <c r="B86" s="49" t="s">
        <v>56</v>
      </c>
      <c r="C86" s="49"/>
      <c r="D86" s="32">
        <f t="shared" si="46"/>
        <v>1</v>
      </c>
      <c r="E86" s="42"/>
      <c r="F86" s="37">
        <f t="shared" si="47"/>
        <v>1</v>
      </c>
      <c r="G86" s="42"/>
      <c r="H86" s="45"/>
      <c r="I86" s="86">
        <f t="shared" si="48"/>
        <v>0</v>
      </c>
      <c r="J86" s="48"/>
      <c r="K86" s="87">
        <f t="shared" si="49"/>
        <v>0</v>
      </c>
      <c r="L86" s="42"/>
      <c r="M86" s="42"/>
      <c r="N86" s="45"/>
      <c r="O86" s="88">
        <f t="shared" si="55"/>
        <v>0</v>
      </c>
      <c r="P86" s="45"/>
      <c r="Q86" s="42"/>
      <c r="R86" s="42"/>
      <c r="S86" s="45"/>
      <c r="T86" s="45"/>
      <c r="U86" s="42"/>
      <c r="V86" s="88">
        <v>0</v>
      </c>
      <c r="W86" s="88"/>
    </row>
    <row r="87" spans="1:23" ht="39.950000000000003" customHeight="1" x14ac:dyDescent="0.25">
      <c r="A87" s="49" t="s">
        <v>2124</v>
      </c>
      <c r="B87" s="49" t="s">
        <v>56</v>
      </c>
      <c r="C87" s="49"/>
      <c r="D87" s="32">
        <f t="shared" si="46"/>
        <v>1</v>
      </c>
      <c r="E87" s="42"/>
      <c r="F87" s="37">
        <f t="shared" si="47"/>
        <v>1</v>
      </c>
      <c r="G87" s="42"/>
      <c r="H87" s="45"/>
      <c r="I87" s="86">
        <f t="shared" si="48"/>
        <v>0</v>
      </c>
      <c r="J87" s="48"/>
      <c r="K87" s="87">
        <f t="shared" si="49"/>
        <v>0</v>
      </c>
      <c r="L87" s="42"/>
      <c r="M87" s="42"/>
      <c r="N87" s="45"/>
      <c r="O87" s="88">
        <f>IF(N87&lt;&gt;0,IF(N87+H87&gt;3*D87,0,IF(N87+H87&gt;D87*2.5,25,IF(N87+H87&gt;D87*2,50,IF(N87+H87&gt;D87*1.5,75,100)))),0)</f>
        <v>0</v>
      </c>
      <c r="P87" s="45"/>
      <c r="Q87" s="42"/>
      <c r="R87" s="42"/>
      <c r="S87" s="45"/>
      <c r="T87" s="45"/>
      <c r="U87" s="42"/>
      <c r="V87" s="88">
        <v>0</v>
      </c>
      <c r="W87" s="88"/>
    </row>
    <row r="88" spans="1:23" ht="39.950000000000003" customHeight="1" x14ac:dyDescent="0.25">
      <c r="A88" s="49" t="s">
        <v>2125</v>
      </c>
      <c r="B88" s="49" t="s">
        <v>56</v>
      </c>
      <c r="C88" s="49"/>
      <c r="D88" s="32">
        <f t="shared" si="46"/>
        <v>1</v>
      </c>
      <c r="E88" s="42"/>
      <c r="F88" s="37">
        <f t="shared" si="47"/>
        <v>1</v>
      </c>
      <c r="G88" s="42"/>
      <c r="H88" s="45"/>
      <c r="I88" s="86">
        <f t="shared" si="48"/>
        <v>0</v>
      </c>
      <c r="J88" s="48"/>
      <c r="K88" s="87">
        <f t="shared" si="49"/>
        <v>0</v>
      </c>
      <c r="L88" s="42"/>
      <c r="M88" s="42"/>
      <c r="N88" s="45"/>
      <c r="O88" s="88">
        <f t="shared" ref="O88" si="56">IF(N88&lt;&gt;0,IF(N88+H88&gt;3*D88,0,IF(N88+H88&gt;D88*2.5,25,IF(N88+H88&gt;D88*2,50,IF(N88+H88&gt;D88*1.5,75,100)))),0)</f>
        <v>0</v>
      </c>
      <c r="P88" s="45"/>
      <c r="Q88" s="42"/>
      <c r="R88" s="42"/>
      <c r="S88" s="45"/>
      <c r="T88" s="45"/>
      <c r="U88" s="42"/>
      <c r="V88" s="88">
        <v>0</v>
      </c>
      <c r="W88" s="88"/>
    </row>
    <row r="89" spans="1:23" s="2" customFormat="1" ht="24.95" customHeight="1" x14ac:dyDescent="0.25">
      <c r="A89" s="133" t="s">
        <v>2126</v>
      </c>
      <c r="B89" s="133"/>
      <c r="C89" s="133"/>
      <c r="D89" s="39">
        <f>D90+D93</f>
        <v>100</v>
      </c>
      <c r="E89" s="40"/>
      <c r="F89" s="27">
        <f>F90+F93</f>
        <v>100</v>
      </c>
      <c r="G89" s="40"/>
      <c r="H89" s="43"/>
      <c r="I89" s="27">
        <f>I90+I93</f>
        <v>0</v>
      </c>
      <c r="J89" s="46"/>
      <c r="K89" s="27">
        <f>K90+K93</f>
        <v>0</v>
      </c>
      <c r="L89" s="40"/>
      <c r="M89" s="40"/>
      <c r="N89" s="43"/>
      <c r="O89" s="27">
        <f>AVERAGE(O90,O93)</f>
        <v>0</v>
      </c>
      <c r="P89" s="43"/>
      <c r="Q89" s="40"/>
      <c r="R89" s="40"/>
      <c r="S89" s="43"/>
      <c r="T89" s="43"/>
      <c r="U89" s="40"/>
      <c r="V89" s="27">
        <f>AVERAGE(V90,V93)</f>
        <v>0</v>
      </c>
      <c r="W89" s="27"/>
    </row>
    <row r="90" spans="1:23" ht="39.950000000000003" customHeight="1" x14ac:dyDescent="0.25">
      <c r="A90" s="23" t="s">
        <v>72</v>
      </c>
      <c r="B90" s="23" t="s">
        <v>53</v>
      </c>
      <c r="C90" s="23" t="s">
        <v>54</v>
      </c>
      <c r="D90" s="36">
        <f>1500/25</f>
        <v>60</v>
      </c>
      <c r="E90" s="41"/>
      <c r="F90" s="28">
        <f>(AVERAGE(F91:F92)*$D$90)</f>
        <v>60</v>
      </c>
      <c r="G90" s="41"/>
      <c r="H90" s="44"/>
      <c r="I90" s="28">
        <f>(AVERAGE(I91:I92)*$D$90)</f>
        <v>0</v>
      </c>
      <c r="J90" s="47"/>
      <c r="K90" s="28">
        <f>(AVERAGE(K91:K92)*$D$90)</f>
        <v>0</v>
      </c>
      <c r="L90" s="41"/>
      <c r="M90" s="41"/>
      <c r="N90" s="44"/>
      <c r="O90" s="28">
        <f>AVERAGE(O91:O92)</f>
        <v>0</v>
      </c>
      <c r="P90" s="44"/>
      <c r="Q90" s="41"/>
      <c r="R90" s="41"/>
      <c r="S90" s="44"/>
      <c r="T90" s="44"/>
      <c r="U90" s="41"/>
      <c r="V90" s="28">
        <f>AVERAGE(V91:V92)</f>
        <v>0</v>
      </c>
      <c r="W90" s="28"/>
    </row>
    <row r="91" spans="1:23" ht="39.950000000000003" customHeight="1" x14ac:dyDescent="0.25">
      <c r="A91" s="49" t="s">
        <v>2127</v>
      </c>
      <c r="B91" s="49" t="s">
        <v>56</v>
      </c>
      <c r="C91" s="49" t="s">
        <v>2128</v>
      </c>
      <c r="D91" s="32">
        <f t="shared" ref="D91:D92" si="57">IF(B91="I",$F$2,IF(B91="G/2",$F$2/2,IF(B91="G/5",$F$2/5,IF(B91="G/10",$F$2/10,1))))</f>
        <v>1</v>
      </c>
      <c r="E91" s="42"/>
      <c r="F91" s="37">
        <f t="shared" ref="F91:F92" si="58">IF(H91&lt;&gt;0,0,1)</f>
        <v>1</v>
      </c>
      <c r="G91" s="42"/>
      <c r="H91" s="45"/>
      <c r="I91" s="86">
        <f t="shared" ref="I91:I92" si="59">IF(H91&lt;&gt;0,IF(H91&lt;D91,1,0),0)</f>
        <v>0</v>
      </c>
      <c r="J91" s="48"/>
      <c r="K91" s="87">
        <f t="shared" ref="K91:K92" si="60">IF(J91&lt;&gt;0,IF(J91&lt;2017,1,0),0)</f>
        <v>0</v>
      </c>
      <c r="L91" s="42"/>
      <c r="M91" s="42"/>
      <c r="N91" s="45"/>
      <c r="O91" s="88">
        <f>IF(N91&lt;&gt;0,IF(N91+H91&gt;3*D91,0,IF(N91+H91&gt;D91*2.5,25,IF(N91+H91&gt;D91*2,50,IF(N91+H91&gt;D91*1.5,75,100)))),0)</f>
        <v>0</v>
      </c>
      <c r="P91" s="45"/>
      <c r="Q91" s="42"/>
      <c r="R91" s="42"/>
      <c r="S91" s="45"/>
      <c r="T91" s="45"/>
      <c r="U91" s="42"/>
      <c r="V91" s="88">
        <v>0</v>
      </c>
      <c r="W91" s="88"/>
    </row>
    <row r="92" spans="1:23" ht="39.950000000000003" customHeight="1" x14ac:dyDescent="0.25">
      <c r="A92" s="49" t="s">
        <v>2129</v>
      </c>
      <c r="B92" s="49" t="s">
        <v>56</v>
      </c>
      <c r="C92" s="49" t="s">
        <v>2130</v>
      </c>
      <c r="D92" s="32">
        <f t="shared" si="57"/>
        <v>1</v>
      </c>
      <c r="E92" s="42"/>
      <c r="F92" s="37">
        <f t="shared" si="58"/>
        <v>1</v>
      </c>
      <c r="G92" s="42"/>
      <c r="H92" s="45"/>
      <c r="I92" s="86">
        <f t="shared" si="59"/>
        <v>0</v>
      </c>
      <c r="J92" s="48"/>
      <c r="K92" s="87">
        <f t="shared" si="60"/>
        <v>0</v>
      </c>
      <c r="L92" s="42"/>
      <c r="M92" s="42"/>
      <c r="N92" s="45"/>
      <c r="O92" s="88">
        <f t="shared" ref="O92" si="61">IF(N92&lt;&gt;0,IF(N92+H92&gt;3*D92,0,IF(N92+H92&gt;D92*2.5,25,IF(N92+H92&gt;D92*2,50,IF(N92+H92&gt;D92*1.5,75,100)))),0)</f>
        <v>0</v>
      </c>
      <c r="P92" s="45"/>
      <c r="Q92" s="42"/>
      <c r="R92" s="42"/>
      <c r="S92" s="45"/>
      <c r="T92" s="45"/>
      <c r="U92" s="42"/>
      <c r="V92" s="88">
        <v>0</v>
      </c>
      <c r="W92" s="88"/>
    </row>
    <row r="93" spans="1:23" ht="39.950000000000003" customHeight="1" x14ac:dyDescent="0.25">
      <c r="A93" s="23" t="s">
        <v>60</v>
      </c>
      <c r="B93" s="23" t="s">
        <v>53</v>
      </c>
      <c r="C93" s="23" t="s">
        <v>54</v>
      </c>
      <c r="D93" s="36">
        <f>1000/25</f>
        <v>40</v>
      </c>
      <c r="E93" s="41"/>
      <c r="F93" s="28">
        <f>(AVERAGE(F94:F105)*$D$93)</f>
        <v>40</v>
      </c>
      <c r="G93" s="41"/>
      <c r="H93" s="44"/>
      <c r="I93" s="28">
        <f>(AVERAGE(I94:I105)*$D$93)</f>
        <v>0</v>
      </c>
      <c r="J93" s="47"/>
      <c r="K93" s="28">
        <f>(AVERAGE(K94:K105)*$D$93)</f>
        <v>0</v>
      </c>
      <c r="L93" s="41"/>
      <c r="M93" s="41"/>
      <c r="N93" s="44"/>
      <c r="O93" s="28">
        <f>AVERAGE(O94:O105)</f>
        <v>0</v>
      </c>
      <c r="P93" s="44"/>
      <c r="Q93" s="41"/>
      <c r="R93" s="41"/>
      <c r="S93" s="44"/>
      <c r="T93" s="44"/>
      <c r="U93" s="41"/>
      <c r="V93" s="28">
        <f>AVERAGE(V94:V105)</f>
        <v>0</v>
      </c>
      <c r="W93" s="28"/>
    </row>
    <row r="94" spans="1:23" ht="39.950000000000003" customHeight="1" x14ac:dyDescent="0.25">
      <c r="A94" s="49" t="s">
        <v>2131</v>
      </c>
      <c r="B94" s="49" t="s">
        <v>128</v>
      </c>
      <c r="C94" s="49"/>
      <c r="D94" s="32">
        <f t="shared" ref="D94:D105" si="62">IF(B94="I",$F$2,IF(B94="G/2",$F$2/2,IF(B94="G/5",$F$2/5,IF(B94="G/10",$F$2/10,1))))</f>
        <v>0</v>
      </c>
      <c r="E94" s="42"/>
      <c r="F94" s="37">
        <f t="shared" ref="F94:F105" si="63">IF(H94&lt;&gt;0,0,1)</f>
        <v>1</v>
      </c>
      <c r="G94" s="42"/>
      <c r="H94" s="45"/>
      <c r="I94" s="86">
        <f t="shared" ref="I94:I105" si="64">IF(H94&lt;&gt;0,IF(H94&lt;D94,1,0),0)</f>
        <v>0</v>
      </c>
      <c r="J94" s="48"/>
      <c r="K94" s="87">
        <f t="shared" ref="K94:K105" si="65">IF(J94&lt;&gt;0,IF(J94&lt;2017,1,0),0)</f>
        <v>0</v>
      </c>
      <c r="L94" s="42"/>
      <c r="M94" s="42"/>
      <c r="N94" s="45"/>
      <c r="O94" s="88">
        <f t="shared" ref="O94" si="66">IF(N94&lt;&gt;0,IF(N94+H94&gt;3*D94,0,IF(N94+H94&gt;D94*2.5,25,IF(N94+H94&gt;D94*2,50,IF(N94+H94&gt;D94*1.5,75,100)))),0)</f>
        <v>0</v>
      </c>
      <c r="P94" s="45"/>
      <c r="Q94" s="42"/>
      <c r="R94" s="42"/>
      <c r="S94" s="45"/>
      <c r="T94" s="45"/>
      <c r="U94" s="42"/>
      <c r="V94" s="88">
        <v>0</v>
      </c>
      <c r="W94" s="88"/>
    </row>
    <row r="95" spans="1:23" ht="39.950000000000003" customHeight="1" x14ac:dyDescent="0.25">
      <c r="A95" s="49" t="s">
        <v>2132</v>
      </c>
      <c r="B95" s="49" t="s">
        <v>128</v>
      </c>
      <c r="C95" s="49" t="s">
        <v>2133</v>
      </c>
      <c r="D95" s="32">
        <f t="shared" si="62"/>
        <v>0</v>
      </c>
      <c r="E95" s="42"/>
      <c r="F95" s="37">
        <f t="shared" si="63"/>
        <v>1</v>
      </c>
      <c r="G95" s="42"/>
      <c r="H95" s="45"/>
      <c r="I95" s="86">
        <f t="shared" si="64"/>
        <v>0</v>
      </c>
      <c r="J95" s="48"/>
      <c r="K95" s="87">
        <f t="shared" si="65"/>
        <v>0</v>
      </c>
      <c r="L95" s="42"/>
      <c r="M95" s="42"/>
      <c r="N95" s="45"/>
      <c r="O95" s="88">
        <f>IF(N95&lt;&gt;0,IF(N95+H95&gt;3*D95,0,IF(N95+H95&gt;D95*2.5,25,IF(N95+H95&gt;D95*2,50,IF(N95+H95&gt;D95*1.5,75,100)))),0)</f>
        <v>0</v>
      </c>
      <c r="P95" s="45"/>
      <c r="Q95" s="42"/>
      <c r="R95" s="42"/>
      <c r="S95" s="45"/>
      <c r="T95" s="45"/>
      <c r="U95" s="42"/>
      <c r="V95" s="88">
        <v>0</v>
      </c>
      <c r="W95" s="88"/>
    </row>
    <row r="96" spans="1:23" ht="39.950000000000003" customHeight="1" x14ac:dyDescent="0.25">
      <c r="A96" s="49" t="s">
        <v>2134</v>
      </c>
      <c r="B96" s="49" t="s">
        <v>128</v>
      </c>
      <c r="C96" s="49"/>
      <c r="D96" s="32">
        <f t="shared" si="62"/>
        <v>0</v>
      </c>
      <c r="E96" s="42"/>
      <c r="F96" s="37">
        <f t="shared" si="63"/>
        <v>1</v>
      </c>
      <c r="G96" s="42"/>
      <c r="H96" s="45"/>
      <c r="I96" s="86">
        <f t="shared" si="64"/>
        <v>0</v>
      </c>
      <c r="J96" s="48"/>
      <c r="K96" s="87">
        <f t="shared" si="65"/>
        <v>0</v>
      </c>
      <c r="L96" s="42"/>
      <c r="M96" s="42"/>
      <c r="N96" s="45"/>
      <c r="O96" s="88">
        <f t="shared" ref="O96" si="67">IF(N96&lt;&gt;0,IF(N96+H96&gt;3*D96,0,IF(N96+H96&gt;D96*2.5,25,IF(N96+H96&gt;D96*2,50,IF(N96+H96&gt;D96*1.5,75,100)))),0)</f>
        <v>0</v>
      </c>
      <c r="P96" s="45"/>
      <c r="Q96" s="42"/>
      <c r="R96" s="42"/>
      <c r="S96" s="45"/>
      <c r="T96" s="45"/>
      <c r="U96" s="42"/>
      <c r="V96" s="88">
        <v>0</v>
      </c>
      <c r="W96" s="88"/>
    </row>
    <row r="97" spans="1:23" ht="39.950000000000003" customHeight="1" x14ac:dyDescent="0.25">
      <c r="A97" s="49" t="s">
        <v>2135</v>
      </c>
      <c r="B97" s="49" t="s">
        <v>80</v>
      </c>
      <c r="C97" s="49"/>
      <c r="D97" s="32">
        <f t="shared" si="62"/>
        <v>0</v>
      </c>
      <c r="E97" s="42"/>
      <c r="F97" s="37">
        <f t="shared" si="63"/>
        <v>1</v>
      </c>
      <c r="G97" s="42"/>
      <c r="H97" s="45"/>
      <c r="I97" s="86">
        <f t="shared" si="64"/>
        <v>0</v>
      </c>
      <c r="J97" s="48"/>
      <c r="K97" s="87">
        <f t="shared" si="65"/>
        <v>0</v>
      </c>
      <c r="L97" s="42"/>
      <c r="M97" s="42"/>
      <c r="N97" s="45"/>
      <c r="O97" s="88">
        <f t="shared" ref="O97:O98" si="68">IF(N97&lt;&gt;0,IF(N97+H97&gt;3*D97,0,IF(N97+H97&gt;D97*2.5,25,IF(N97+H97&gt;D97*2,50,IF(N97+H97&gt;D97*1.5,75,100)))),0)</f>
        <v>0</v>
      </c>
      <c r="P97" s="45"/>
      <c r="Q97" s="42"/>
      <c r="R97" s="42"/>
      <c r="S97" s="45"/>
      <c r="T97" s="45"/>
      <c r="U97" s="42"/>
      <c r="V97" s="88">
        <v>0</v>
      </c>
      <c r="W97" s="88"/>
    </row>
    <row r="98" spans="1:23" ht="39.950000000000003" customHeight="1" x14ac:dyDescent="0.25">
      <c r="A98" s="49" t="s">
        <v>2136</v>
      </c>
      <c r="B98" s="49" t="s">
        <v>128</v>
      </c>
      <c r="C98" s="49"/>
      <c r="D98" s="32">
        <f t="shared" si="62"/>
        <v>0</v>
      </c>
      <c r="E98" s="42"/>
      <c r="F98" s="37">
        <f t="shared" si="63"/>
        <v>1</v>
      </c>
      <c r="G98" s="42"/>
      <c r="H98" s="45"/>
      <c r="I98" s="86">
        <f t="shared" si="64"/>
        <v>0</v>
      </c>
      <c r="J98" s="48"/>
      <c r="K98" s="87">
        <f t="shared" si="65"/>
        <v>0</v>
      </c>
      <c r="L98" s="42"/>
      <c r="M98" s="42"/>
      <c r="N98" s="45"/>
      <c r="O98" s="88">
        <f t="shared" si="68"/>
        <v>0</v>
      </c>
      <c r="P98" s="45"/>
      <c r="Q98" s="42"/>
      <c r="R98" s="42"/>
      <c r="S98" s="45"/>
      <c r="T98" s="45"/>
      <c r="U98" s="42"/>
      <c r="V98" s="88">
        <v>0</v>
      </c>
      <c r="W98" s="88"/>
    </row>
    <row r="99" spans="1:23" ht="39.950000000000003" customHeight="1" x14ac:dyDescent="0.25">
      <c r="A99" s="49" t="s">
        <v>2137</v>
      </c>
      <c r="B99" s="49" t="s">
        <v>56</v>
      </c>
      <c r="C99" s="49"/>
      <c r="D99" s="32">
        <f t="shared" si="62"/>
        <v>1</v>
      </c>
      <c r="E99" s="42"/>
      <c r="F99" s="37">
        <f t="shared" si="63"/>
        <v>1</v>
      </c>
      <c r="G99" s="42"/>
      <c r="H99" s="45"/>
      <c r="I99" s="86">
        <f t="shared" si="64"/>
        <v>0</v>
      </c>
      <c r="J99" s="48"/>
      <c r="K99" s="87">
        <f t="shared" si="65"/>
        <v>0</v>
      </c>
      <c r="L99" s="42"/>
      <c r="M99" s="42"/>
      <c r="N99" s="45"/>
      <c r="O99" s="88">
        <f>IF(N99&lt;&gt;0,IF(N99+H99&gt;3*D99,0,IF(N99+H99&gt;D99*2.5,25,IF(N99+H99&gt;D99*2,50,IF(N99+H99&gt;D99*1.5,75,100)))),0)</f>
        <v>0</v>
      </c>
      <c r="P99" s="45"/>
      <c r="Q99" s="42"/>
      <c r="R99" s="42"/>
      <c r="S99" s="45"/>
      <c r="T99" s="45"/>
      <c r="U99" s="42"/>
      <c r="V99" s="88">
        <v>0</v>
      </c>
      <c r="W99" s="88"/>
    </row>
    <row r="100" spans="1:23" ht="39.950000000000003" customHeight="1" x14ac:dyDescent="0.25">
      <c r="A100" s="49" t="s">
        <v>2138</v>
      </c>
      <c r="B100" s="49" t="s">
        <v>128</v>
      </c>
      <c r="C100" s="49"/>
      <c r="D100" s="32">
        <f t="shared" si="62"/>
        <v>0</v>
      </c>
      <c r="E100" s="42"/>
      <c r="F100" s="37">
        <f t="shared" si="63"/>
        <v>1</v>
      </c>
      <c r="G100" s="42"/>
      <c r="H100" s="45"/>
      <c r="I100" s="86">
        <f t="shared" si="64"/>
        <v>0</v>
      </c>
      <c r="J100" s="48"/>
      <c r="K100" s="87">
        <f t="shared" si="65"/>
        <v>0</v>
      </c>
      <c r="L100" s="42"/>
      <c r="M100" s="42"/>
      <c r="N100" s="45"/>
      <c r="O100" s="88">
        <f t="shared" ref="O100:O101" si="69">IF(N100&lt;&gt;0,IF(N100+H100&gt;3*D100,0,IF(N100+H100&gt;D100*2.5,25,IF(N100+H100&gt;D100*2,50,IF(N100+H100&gt;D100*1.5,75,100)))),0)</f>
        <v>0</v>
      </c>
      <c r="P100" s="45"/>
      <c r="Q100" s="42"/>
      <c r="R100" s="42"/>
      <c r="S100" s="45"/>
      <c r="T100" s="45"/>
      <c r="U100" s="42"/>
      <c r="V100" s="88">
        <v>0</v>
      </c>
      <c r="W100" s="88"/>
    </row>
    <row r="101" spans="1:23" ht="39.950000000000003" customHeight="1" x14ac:dyDescent="0.25">
      <c r="A101" s="49" t="s">
        <v>2139</v>
      </c>
      <c r="B101" s="49" t="s">
        <v>80</v>
      </c>
      <c r="C101" s="49"/>
      <c r="D101" s="32">
        <f t="shared" si="62"/>
        <v>0</v>
      </c>
      <c r="E101" s="42"/>
      <c r="F101" s="37">
        <f t="shared" si="63"/>
        <v>1</v>
      </c>
      <c r="G101" s="42"/>
      <c r="H101" s="45"/>
      <c r="I101" s="86">
        <f t="shared" si="64"/>
        <v>0</v>
      </c>
      <c r="J101" s="48"/>
      <c r="K101" s="87">
        <f t="shared" si="65"/>
        <v>0</v>
      </c>
      <c r="L101" s="42"/>
      <c r="M101" s="42"/>
      <c r="N101" s="45"/>
      <c r="O101" s="88">
        <f t="shared" si="69"/>
        <v>0</v>
      </c>
      <c r="P101" s="45"/>
      <c r="Q101" s="42"/>
      <c r="R101" s="42"/>
      <c r="S101" s="45"/>
      <c r="T101" s="45"/>
      <c r="U101" s="42"/>
      <c r="V101" s="88">
        <v>0</v>
      </c>
      <c r="W101" s="88"/>
    </row>
    <row r="102" spans="1:23" ht="39.950000000000003" customHeight="1" x14ac:dyDescent="0.25">
      <c r="A102" s="49" t="s">
        <v>2140</v>
      </c>
      <c r="B102" s="49" t="s">
        <v>128</v>
      </c>
      <c r="C102" s="49" t="s">
        <v>2141</v>
      </c>
      <c r="D102" s="32">
        <f t="shared" si="62"/>
        <v>0</v>
      </c>
      <c r="E102" s="42"/>
      <c r="F102" s="37">
        <f t="shared" si="63"/>
        <v>1</v>
      </c>
      <c r="G102" s="42"/>
      <c r="H102" s="45"/>
      <c r="I102" s="86">
        <f t="shared" si="64"/>
        <v>0</v>
      </c>
      <c r="J102" s="48"/>
      <c r="K102" s="87">
        <f t="shared" si="65"/>
        <v>0</v>
      </c>
      <c r="L102" s="42"/>
      <c r="M102" s="42"/>
      <c r="N102" s="45"/>
      <c r="O102" s="88">
        <f>IF(N102&lt;&gt;0,IF(N102+H102&gt;3*D102,0,IF(N102+H102&gt;D102*2.5,25,IF(N102+H102&gt;D102*2,50,IF(N102+H102&gt;D102*1.5,75,100)))),0)</f>
        <v>0</v>
      </c>
      <c r="P102" s="45"/>
      <c r="Q102" s="42"/>
      <c r="R102" s="42"/>
      <c r="S102" s="45"/>
      <c r="T102" s="45"/>
      <c r="U102" s="42"/>
      <c r="V102" s="88">
        <v>0</v>
      </c>
      <c r="W102" s="88"/>
    </row>
    <row r="103" spans="1:23" ht="39.950000000000003" customHeight="1" x14ac:dyDescent="0.25">
      <c r="A103" s="49" t="s">
        <v>2142</v>
      </c>
      <c r="B103" s="49" t="s">
        <v>128</v>
      </c>
      <c r="C103" s="49"/>
      <c r="D103" s="32">
        <f t="shared" si="62"/>
        <v>0</v>
      </c>
      <c r="E103" s="42"/>
      <c r="F103" s="37">
        <f t="shared" si="63"/>
        <v>1</v>
      </c>
      <c r="G103" s="42"/>
      <c r="H103" s="45"/>
      <c r="I103" s="86">
        <f t="shared" si="64"/>
        <v>0</v>
      </c>
      <c r="J103" s="48"/>
      <c r="K103" s="87">
        <f t="shared" si="65"/>
        <v>0</v>
      </c>
      <c r="L103" s="42"/>
      <c r="M103" s="42"/>
      <c r="N103" s="45"/>
      <c r="O103" s="88">
        <f t="shared" ref="O103:O104" si="70">IF(N103&lt;&gt;0,IF(N103+H103&gt;3*D103,0,IF(N103+H103&gt;D103*2.5,25,IF(N103+H103&gt;D103*2,50,IF(N103+H103&gt;D103*1.5,75,100)))),0)</f>
        <v>0</v>
      </c>
      <c r="P103" s="45"/>
      <c r="Q103" s="42"/>
      <c r="R103" s="42"/>
      <c r="S103" s="45"/>
      <c r="T103" s="45"/>
      <c r="U103" s="42"/>
      <c r="V103" s="88">
        <v>0</v>
      </c>
      <c r="W103" s="88"/>
    </row>
    <row r="104" spans="1:23" ht="39.950000000000003" customHeight="1" x14ac:dyDescent="0.25">
      <c r="A104" s="49" t="s">
        <v>2143</v>
      </c>
      <c r="B104" s="49" t="s">
        <v>56</v>
      </c>
      <c r="C104" s="49" t="s">
        <v>2144</v>
      </c>
      <c r="D104" s="32">
        <f t="shared" si="62"/>
        <v>1</v>
      </c>
      <c r="E104" s="42"/>
      <c r="F104" s="37">
        <f t="shared" si="63"/>
        <v>1</v>
      </c>
      <c r="G104" s="42"/>
      <c r="H104" s="45"/>
      <c r="I104" s="86">
        <f t="shared" si="64"/>
        <v>0</v>
      </c>
      <c r="J104" s="48"/>
      <c r="K104" s="87">
        <f t="shared" si="65"/>
        <v>0</v>
      </c>
      <c r="L104" s="42"/>
      <c r="M104" s="42"/>
      <c r="N104" s="45"/>
      <c r="O104" s="88">
        <f t="shared" si="70"/>
        <v>0</v>
      </c>
      <c r="P104" s="45"/>
      <c r="Q104" s="42"/>
      <c r="R104" s="42"/>
      <c r="S104" s="45"/>
      <c r="T104" s="45"/>
      <c r="U104" s="42"/>
      <c r="V104" s="88">
        <v>0</v>
      </c>
      <c r="W104" s="88"/>
    </row>
    <row r="105" spans="1:23" ht="39.950000000000003" customHeight="1" x14ac:dyDescent="0.25">
      <c r="A105" s="49" t="s">
        <v>2145</v>
      </c>
      <c r="B105" s="49" t="s">
        <v>56</v>
      </c>
      <c r="C105" s="49"/>
      <c r="D105" s="32">
        <f t="shared" si="62"/>
        <v>1</v>
      </c>
      <c r="E105" s="42"/>
      <c r="F105" s="37">
        <f t="shared" si="63"/>
        <v>1</v>
      </c>
      <c r="G105" s="42"/>
      <c r="H105" s="45"/>
      <c r="I105" s="86">
        <f t="shared" si="64"/>
        <v>0</v>
      </c>
      <c r="J105" s="48"/>
      <c r="K105" s="87">
        <f t="shared" si="65"/>
        <v>0</v>
      </c>
      <c r="L105" s="42"/>
      <c r="M105" s="42"/>
      <c r="N105" s="45"/>
      <c r="O105" s="88">
        <f t="shared" ref="O105" si="71">IF(N105&lt;&gt;0,IF(N105+H105&gt;3*D105,0,IF(N105+H105&gt;D105*2.5,25,IF(N105+H105&gt;D105*2,50,IF(N105+H105&gt;D105*1.5,75,100)))),0)</f>
        <v>0</v>
      </c>
      <c r="P105" s="45"/>
      <c r="Q105" s="42"/>
      <c r="R105" s="42"/>
      <c r="S105" s="45"/>
      <c r="T105" s="45"/>
      <c r="U105" s="42"/>
      <c r="V105" s="88">
        <v>0</v>
      </c>
      <c r="W105" s="88"/>
    </row>
    <row r="106" spans="1:23" x14ac:dyDescent="0.25">
      <c r="E106" s="93"/>
      <c r="G106" s="93"/>
      <c r="H106" s="94"/>
      <c r="J106" s="95"/>
      <c r="L106" s="93"/>
      <c r="M106" s="93"/>
      <c r="N106" s="94"/>
      <c r="P106" s="94"/>
      <c r="Q106" s="93"/>
      <c r="R106" s="93"/>
      <c r="S106" s="94"/>
      <c r="T106" s="94"/>
      <c r="U106" s="93"/>
    </row>
  </sheetData>
  <sheetProtection algorithmName="SHA-512" hashValue="cgmvYIPmVsdNXV/h26iz5XwU15yEUicqypZtMBeiYQ/JGb4sWAMh1yzbo4akt3ThDhTGrT9CtrCqIClONeRopQ==" saltValue="5rVHJ5jAEAIivuoWIVqE/w==" spinCount="100000" sheet="1" insertRows="0"/>
  <mergeCells count="14">
    <mergeCell ref="L7:P7"/>
    <mergeCell ref="Q7:V7"/>
    <mergeCell ref="A9:C9"/>
    <mergeCell ref="A1:G1"/>
    <mergeCell ref="I1:L1"/>
    <mergeCell ref="A2:E2"/>
    <mergeCell ref="F2:G2"/>
    <mergeCell ref="A3:E3"/>
    <mergeCell ref="F3:G3"/>
    <mergeCell ref="A59:C59"/>
    <mergeCell ref="A89:C89"/>
    <mergeCell ref="A4:E4"/>
    <mergeCell ref="F4:G4"/>
    <mergeCell ref="E7:K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1C96B69-0D99-4577-96DB-E5DD0A674350}">
          <x14:formula1>
            <xm:f>lista!$A$2:$A$6</xm:f>
          </x14:formula1>
          <xm:sqref>V11 V13:V26 V28:V51 V53:V58 V61:V69 V71:V88 V91:V92 V94:V105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8CE6-6DA9-4F65-8EAF-493330AD6E12}">
  <dimension ref="A1:W37"/>
  <sheetViews>
    <sheetView showGridLines="0" zoomScaleNormal="100" zoomScaleSheetLayoutView="100" workbookViewId="0">
      <pane ySplit="8" topLeftCell="A34" activePane="bottomLeft" state="frozen"/>
      <selection pane="bottomLeft" activeCell="E11" sqref="E11:E37"/>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2146</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100.00000000000001</v>
      </c>
      <c r="H6" s="75"/>
      <c r="I6" s="21">
        <f>AVERAGE(I9)</f>
        <v>0</v>
      </c>
      <c r="J6" s="76"/>
      <c r="K6" s="21">
        <f>AVERAGE(K9)</f>
        <v>0</v>
      </c>
      <c r="N6" s="75"/>
      <c r="O6" s="21">
        <f>AVERAGE(O9)</f>
        <v>0</v>
      </c>
      <c r="P6" s="77">
        <f>SUM(P9:P36)</f>
        <v>0</v>
      </c>
      <c r="S6" s="75"/>
      <c r="T6" s="78">
        <f>SUM(T9:T36)</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2146</v>
      </c>
      <c r="B9" s="133"/>
      <c r="C9" s="133"/>
      <c r="D9" s="39">
        <f>+D10+D14+D19+D34</f>
        <v>100.00000000000001</v>
      </c>
      <c r="E9" s="40"/>
      <c r="F9" s="27">
        <f>+F10+F14+F19+F34</f>
        <v>100.00000000000001</v>
      </c>
      <c r="G9" s="40"/>
      <c r="H9" s="43"/>
      <c r="I9" s="27">
        <f>+I10+I14+I19+I34</f>
        <v>0</v>
      </c>
      <c r="J9" s="46"/>
      <c r="K9" s="27">
        <f>+K10+K14+K19+K34</f>
        <v>0</v>
      </c>
      <c r="L9" s="40"/>
      <c r="M9" s="40"/>
      <c r="N9" s="43"/>
      <c r="O9" s="27">
        <f>AVERAGE(O10,O14,O19,O34)</f>
        <v>0</v>
      </c>
      <c r="P9" s="43"/>
      <c r="Q9" s="40"/>
      <c r="R9" s="40"/>
      <c r="S9" s="43"/>
      <c r="T9" s="43"/>
      <c r="U9" s="40"/>
      <c r="V9" s="27">
        <f>AVERAGE(V10,V14,V19,V34)</f>
        <v>0</v>
      </c>
      <c r="W9" s="27"/>
    </row>
    <row r="10" spans="1:23" ht="39.950000000000003" customHeight="1" x14ac:dyDescent="0.25">
      <c r="A10" s="23" t="s">
        <v>52</v>
      </c>
      <c r="B10" s="23" t="s">
        <v>53</v>
      </c>
      <c r="C10" s="23" t="s">
        <v>54</v>
      </c>
      <c r="D10" s="36">
        <f>4000/85</f>
        <v>47.058823529411768</v>
      </c>
      <c r="E10" s="41"/>
      <c r="F10" s="28">
        <f>(AVERAGE(F11:F13)*$D$10)</f>
        <v>47.058823529411768</v>
      </c>
      <c r="G10" s="41"/>
      <c r="H10" s="44"/>
      <c r="I10" s="28">
        <f>(AVERAGE(I11:I13)*$D$10)</f>
        <v>0</v>
      </c>
      <c r="J10" s="47"/>
      <c r="K10" s="28">
        <f>(AVERAGE(K11:K13)*$D$10)</f>
        <v>0</v>
      </c>
      <c r="L10" s="41"/>
      <c r="M10" s="41"/>
      <c r="N10" s="44"/>
      <c r="O10" s="28">
        <f>AVERAGE(O11:O13)</f>
        <v>0</v>
      </c>
      <c r="P10" s="44"/>
      <c r="Q10" s="41"/>
      <c r="R10" s="41"/>
      <c r="S10" s="44"/>
      <c r="T10" s="44"/>
      <c r="U10" s="41"/>
      <c r="V10" s="28">
        <f>AVERAGE(V11:V13)</f>
        <v>0</v>
      </c>
      <c r="W10" s="28"/>
    </row>
    <row r="11" spans="1:23" ht="39.950000000000003" customHeight="1" x14ac:dyDescent="0.25">
      <c r="A11" s="49" t="s">
        <v>2147</v>
      </c>
      <c r="B11" s="49" t="s">
        <v>56</v>
      </c>
      <c r="C11" s="49" t="s">
        <v>2148</v>
      </c>
      <c r="D11" s="32">
        <f>IF(B11="I",$F$2,IF(B11="G/2",$F$2/2,IF(B11="G/5",$F$2/5,IF(B11="G/10",$F$2/10,1))))</f>
        <v>1</v>
      </c>
      <c r="E11" s="42"/>
      <c r="F11" s="37">
        <f t="shared" ref="F11:F13" si="0">IF(H11&lt;&gt;0,0,1)</f>
        <v>1</v>
      </c>
      <c r="G11" s="42"/>
      <c r="H11" s="45"/>
      <c r="I11" s="86">
        <f t="shared" ref="I11:I13" si="1">IF(H11&lt;&gt;0,IF(H11&lt;D11,1,0),0)</f>
        <v>0</v>
      </c>
      <c r="J11" s="48"/>
      <c r="K11" s="87">
        <f t="shared" ref="K11:K13"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2149</v>
      </c>
      <c r="B12" s="49" t="s">
        <v>80</v>
      </c>
      <c r="C12" s="49" t="s">
        <v>2150</v>
      </c>
      <c r="D12" s="32">
        <f t="shared" ref="D12:D36" si="3">IF(B12="I",$F$2,IF(B12="G/2",$F$2/2,IF(B12="G/5",$F$2/5,IF(B12="G/10",$F$2/10,1))))</f>
        <v>0</v>
      </c>
      <c r="E12" s="42"/>
      <c r="F12" s="37">
        <f t="shared" si="0"/>
        <v>1</v>
      </c>
      <c r="G12" s="42"/>
      <c r="H12" s="45"/>
      <c r="I12" s="86">
        <f t="shared" si="1"/>
        <v>0</v>
      </c>
      <c r="J12" s="48"/>
      <c r="K12" s="87">
        <f t="shared" si="2"/>
        <v>0</v>
      </c>
      <c r="L12" s="42"/>
      <c r="M12" s="42"/>
      <c r="N12" s="45"/>
      <c r="O12" s="88">
        <f t="shared" ref="O12" si="4">IF(N12&lt;&gt;0,IF(N12+H12&gt;3*D12,0,IF(N12+H12&gt;D12*2.5,25,IF(N12+H12&gt;D12*2,50,IF(N12+H12&gt;D12*1.5,75,100)))),0)</f>
        <v>0</v>
      </c>
      <c r="P12" s="45"/>
      <c r="Q12" s="42"/>
      <c r="R12" s="42"/>
      <c r="S12" s="45"/>
      <c r="T12" s="45"/>
      <c r="U12" s="42"/>
      <c r="V12" s="88">
        <v>0</v>
      </c>
      <c r="W12" s="88"/>
    </row>
    <row r="13" spans="1:23" ht="39.950000000000003" customHeight="1" x14ac:dyDescent="0.25">
      <c r="A13" s="49" t="s">
        <v>2151</v>
      </c>
      <c r="B13" s="49" t="s">
        <v>56</v>
      </c>
      <c r="C13" s="49"/>
      <c r="D13" s="32">
        <f t="shared" si="3"/>
        <v>1</v>
      </c>
      <c r="E13" s="42"/>
      <c r="F13" s="37">
        <f t="shared" si="0"/>
        <v>1</v>
      </c>
      <c r="G13" s="42"/>
      <c r="H13" s="45"/>
      <c r="I13" s="86">
        <f t="shared" si="1"/>
        <v>0</v>
      </c>
      <c r="J13" s="48"/>
      <c r="K13" s="87">
        <f t="shared" si="2"/>
        <v>0</v>
      </c>
      <c r="L13" s="42"/>
      <c r="M13" s="42"/>
      <c r="N13" s="45"/>
      <c r="O13" s="88">
        <f t="shared" ref="O13" si="5">IF(N13&lt;&gt;0,IF(N13+H13&gt;3*D13,0,IF(N13+H13&gt;D13*2.5,25,IF(N13+H13&gt;D13*2,50,IF(N13+H13&gt;D13*1.5,75,100)))),0)</f>
        <v>0</v>
      </c>
      <c r="P13" s="45"/>
      <c r="Q13" s="42"/>
      <c r="R13" s="42"/>
      <c r="S13" s="45"/>
      <c r="T13" s="45"/>
      <c r="U13" s="42"/>
      <c r="V13" s="88">
        <v>0</v>
      </c>
      <c r="W13" s="88"/>
    </row>
    <row r="14" spans="1:23" ht="39.950000000000003" customHeight="1" x14ac:dyDescent="0.25">
      <c r="A14" s="23" t="s">
        <v>72</v>
      </c>
      <c r="B14" s="23" t="s">
        <v>53</v>
      </c>
      <c r="C14" s="23" t="s">
        <v>54</v>
      </c>
      <c r="D14" s="36">
        <f>1500/85</f>
        <v>17.647058823529413</v>
      </c>
      <c r="E14" s="41"/>
      <c r="F14" s="28">
        <f>(AVERAGE(F15:F18)*$D$14)</f>
        <v>17.647058823529413</v>
      </c>
      <c r="G14" s="41"/>
      <c r="H14" s="44"/>
      <c r="I14" s="28">
        <f>(AVERAGE(I15:I18)*$D$14)</f>
        <v>0</v>
      </c>
      <c r="J14" s="47"/>
      <c r="K14" s="28">
        <f>(AVERAGE(K15:K18)*$D$14)</f>
        <v>0</v>
      </c>
      <c r="L14" s="41"/>
      <c r="M14" s="41"/>
      <c r="N14" s="44"/>
      <c r="O14" s="28">
        <f>AVERAGE(O15:O18)</f>
        <v>0</v>
      </c>
      <c r="P14" s="44"/>
      <c r="Q14" s="41"/>
      <c r="R14" s="41"/>
      <c r="S14" s="44"/>
      <c r="T14" s="44"/>
      <c r="U14" s="41"/>
      <c r="V14" s="28">
        <f>AVERAGE(V15:V18)</f>
        <v>0</v>
      </c>
      <c r="W14" s="28"/>
    </row>
    <row r="15" spans="1:23" ht="39.950000000000003" customHeight="1" x14ac:dyDescent="0.25">
      <c r="A15" s="49" t="s">
        <v>2152</v>
      </c>
      <c r="B15" s="49" t="s">
        <v>80</v>
      </c>
      <c r="C15" s="49"/>
      <c r="D15" s="32">
        <f t="shared" si="3"/>
        <v>0</v>
      </c>
      <c r="E15" s="42"/>
      <c r="F15" s="37">
        <f t="shared" ref="F15:F18" si="6">IF(H15&lt;&gt;0,0,1)</f>
        <v>1</v>
      </c>
      <c r="G15" s="42"/>
      <c r="H15" s="45"/>
      <c r="I15" s="86">
        <f t="shared" ref="I15:I18" si="7">IF(H15&lt;&gt;0,IF(H15&lt;D15,1,0),0)</f>
        <v>0</v>
      </c>
      <c r="J15" s="48"/>
      <c r="K15" s="87">
        <f t="shared" ref="K15:K18" si="8">IF(J15&lt;&gt;0,IF(J15&lt;2017,1,0),0)</f>
        <v>0</v>
      </c>
      <c r="L15" s="42"/>
      <c r="M15" s="42"/>
      <c r="N15" s="45"/>
      <c r="O15" s="88">
        <f>IF(N15&lt;&gt;0,IF(N15+H15&gt;3*D15,0,IF(N15+H15&gt;D15*2.5,25,IF(N15+H15&gt;D15*2,50,IF(N15+H15&gt;D15*1.5,75,100)))),0)</f>
        <v>0</v>
      </c>
      <c r="P15" s="45"/>
      <c r="Q15" s="42"/>
      <c r="R15" s="42"/>
      <c r="S15" s="45"/>
      <c r="T15" s="45"/>
      <c r="U15" s="42"/>
      <c r="V15" s="88">
        <v>0</v>
      </c>
      <c r="W15" s="88"/>
    </row>
    <row r="16" spans="1:23" ht="39.950000000000003" customHeight="1" x14ac:dyDescent="0.25">
      <c r="A16" s="49" t="s">
        <v>2153</v>
      </c>
      <c r="B16" s="49" t="s">
        <v>56</v>
      </c>
      <c r="C16" s="49"/>
      <c r="D16" s="32">
        <f t="shared" si="3"/>
        <v>1</v>
      </c>
      <c r="E16" s="42"/>
      <c r="F16" s="37">
        <f t="shared" si="6"/>
        <v>1</v>
      </c>
      <c r="G16" s="42"/>
      <c r="H16" s="45"/>
      <c r="I16" s="86">
        <f t="shared" si="7"/>
        <v>0</v>
      </c>
      <c r="J16" s="48"/>
      <c r="K16" s="87">
        <f t="shared" si="8"/>
        <v>0</v>
      </c>
      <c r="L16" s="42"/>
      <c r="M16" s="42"/>
      <c r="N16" s="45"/>
      <c r="O16" s="88">
        <f t="shared" ref="O16" si="9">IF(N16&lt;&gt;0,IF(N16+H16&gt;3*D16,0,IF(N16+H16&gt;D16*2.5,25,IF(N16+H16&gt;D16*2,50,IF(N16+H16&gt;D16*1.5,75,100)))),0)</f>
        <v>0</v>
      </c>
      <c r="P16" s="45"/>
      <c r="Q16" s="42"/>
      <c r="R16" s="42"/>
      <c r="S16" s="45"/>
      <c r="T16" s="45"/>
      <c r="U16" s="42"/>
      <c r="V16" s="88">
        <v>0</v>
      </c>
      <c r="W16" s="88"/>
    </row>
    <row r="17" spans="1:23" ht="39.950000000000003" customHeight="1" x14ac:dyDescent="0.25">
      <c r="A17" s="49" t="s">
        <v>2154</v>
      </c>
      <c r="B17" s="49" t="s">
        <v>56</v>
      </c>
      <c r="C17" s="49" t="s">
        <v>2155</v>
      </c>
      <c r="D17" s="32">
        <f t="shared" si="3"/>
        <v>1</v>
      </c>
      <c r="E17" s="42"/>
      <c r="F17" s="37">
        <f t="shared" si="6"/>
        <v>1</v>
      </c>
      <c r="G17" s="42"/>
      <c r="H17" s="45"/>
      <c r="I17" s="86">
        <f t="shared" si="7"/>
        <v>0</v>
      </c>
      <c r="J17" s="48"/>
      <c r="K17" s="87">
        <f t="shared" si="8"/>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2156</v>
      </c>
      <c r="B18" s="49" t="s">
        <v>80</v>
      </c>
      <c r="C18" s="49"/>
      <c r="D18" s="32">
        <f t="shared" si="3"/>
        <v>0</v>
      </c>
      <c r="E18" s="42"/>
      <c r="F18" s="37">
        <f t="shared" si="6"/>
        <v>1</v>
      </c>
      <c r="G18" s="42"/>
      <c r="H18" s="45"/>
      <c r="I18" s="86">
        <f t="shared" si="7"/>
        <v>0</v>
      </c>
      <c r="J18" s="48"/>
      <c r="K18" s="87">
        <f t="shared" si="8"/>
        <v>0</v>
      </c>
      <c r="L18" s="42"/>
      <c r="M18" s="42"/>
      <c r="N18" s="45"/>
      <c r="O18" s="88">
        <f t="shared" ref="O18" si="10">IF(N18&lt;&gt;0,IF(N18+H18&gt;3*D18,0,IF(N18+H18&gt;D18*2.5,25,IF(N18+H18&gt;D18*2,50,IF(N18+H18&gt;D18*1.5,75,100)))),0)</f>
        <v>0</v>
      </c>
      <c r="P18" s="45"/>
      <c r="Q18" s="42"/>
      <c r="R18" s="42"/>
      <c r="S18" s="45"/>
      <c r="T18" s="45"/>
      <c r="U18" s="42"/>
      <c r="V18" s="88">
        <v>0</v>
      </c>
      <c r="W18" s="88"/>
    </row>
    <row r="19" spans="1:23" ht="39.950000000000003" customHeight="1" x14ac:dyDescent="0.25">
      <c r="A19" s="23" t="s">
        <v>60</v>
      </c>
      <c r="B19" s="23" t="s">
        <v>53</v>
      </c>
      <c r="C19" s="23" t="s">
        <v>54</v>
      </c>
      <c r="D19" s="36">
        <f>1000/85</f>
        <v>11.764705882352942</v>
      </c>
      <c r="E19" s="41"/>
      <c r="F19" s="28">
        <f>(AVERAGE(F20:F33)*$D$19)</f>
        <v>11.764705882352942</v>
      </c>
      <c r="G19" s="41"/>
      <c r="H19" s="44"/>
      <c r="I19" s="28">
        <f>(AVERAGE(I20:I33)*$D$19)</f>
        <v>0</v>
      </c>
      <c r="J19" s="47"/>
      <c r="K19" s="28">
        <f>(AVERAGE(K20:K33)*$D$19)</f>
        <v>0</v>
      </c>
      <c r="L19" s="41"/>
      <c r="M19" s="41"/>
      <c r="N19" s="44"/>
      <c r="O19" s="28">
        <f>AVERAGE(O20:O33)</f>
        <v>0</v>
      </c>
      <c r="P19" s="44"/>
      <c r="Q19" s="41"/>
      <c r="R19" s="41"/>
      <c r="S19" s="44"/>
      <c r="T19" s="44"/>
      <c r="U19" s="41"/>
      <c r="V19" s="28">
        <f>AVERAGE(V20:V33)</f>
        <v>0</v>
      </c>
      <c r="W19" s="28"/>
    </row>
    <row r="20" spans="1:23" ht="39.950000000000003" customHeight="1" x14ac:dyDescent="0.25">
      <c r="A20" s="49" t="s">
        <v>77</v>
      </c>
      <c r="B20" s="49" t="s">
        <v>56</v>
      </c>
      <c r="C20" s="49"/>
      <c r="D20" s="32">
        <f t="shared" si="3"/>
        <v>1</v>
      </c>
      <c r="E20" s="42"/>
      <c r="F20" s="37">
        <f t="shared" ref="F20:F33" si="11">IF(H20&lt;&gt;0,0,1)</f>
        <v>1</v>
      </c>
      <c r="G20" s="42"/>
      <c r="H20" s="45"/>
      <c r="I20" s="86">
        <f t="shared" ref="I20:I33" si="12">IF(H20&lt;&gt;0,IF(H20&lt;D20,1,0),0)</f>
        <v>0</v>
      </c>
      <c r="J20" s="48"/>
      <c r="K20" s="87">
        <f t="shared" ref="K20:K33" si="13">IF(J20&lt;&gt;0,IF(J20&lt;2017,1,0),0)</f>
        <v>0</v>
      </c>
      <c r="L20" s="42"/>
      <c r="M20" s="42"/>
      <c r="N20" s="45"/>
      <c r="O20" s="88">
        <f t="shared" ref="O20" si="14">IF(N20&lt;&gt;0,IF(N20+H20&gt;3*D20,0,IF(N20+H20&gt;D20*2.5,25,IF(N20+H20&gt;D20*2,50,IF(N20+H20&gt;D20*1.5,75,100)))),0)</f>
        <v>0</v>
      </c>
      <c r="P20" s="45"/>
      <c r="Q20" s="42"/>
      <c r="R20" s="42"/>
      <c r="S20" s="45"/>
      <c r="T20" s="45"/>
      <c r="U20" s="42"/>
      <c r="V20" s="88">
        <v>0</v>
      </c>
      <c r="W20" s="88"/>
    </row>
    <row r="21" spans="1:23" ht="39.950000000000003" customHeight="1" x14ac:dyDescent="0.25">
      <c r="A21" s="49" t="s">
        <v>2157</v>
      </c>
      <c r="B21" s="49" t="s">
        <v>56</v>
      </c>
      <c r="C21" s="49" t="s">
        <v>2158</v>
      </c>
      <c r="D21" s="32">
        <f t="shared" si="3"/>
        <v>1</v>
      </c>
      <c r="E21" s="42"/>
      <c r="F21" s="37">
        <f t="shared" si="11"/>
        <v>1</v>
      </c>
      <c r="G21" s="42"/>
      <c r="H21" s="45"/>
      <c r="I21" s="86">
        <f t="shared" si="12"/>
        <v>0</v>
      </c>
      <c r="J21" s="48"/>
      <c r="K21" s="87">
        <f t="shared" si="13"/>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2159</v>
      </c>
      <c r="B22" s="49" t="s">
        <v>80</v>
      </c>
      <c r="C22" s="49" t="s">
        <v>2160</v>
      </c>
      <c r="D22" s="32">
        <f t="shared" si="3"/>
        <v>0</v>
      </c>
      <c r="E22" s="42"/>
      <c r="F22" s="37">
        <f t="shared" si="11"/>
        <v>1</v>
      </c>
      <c r="G22" s="42"/>
      <c r="H22" s="45"/>
      <c r="I22" s="86">
        <f t="shared" si="12"/>
        <v>0</v>
      </c>
      <c r="J22" s="48"/>
      <c r="K22" s="87">
        <f t="shared" si="13"/>
        <v>0</v>
      </c>
      <c r="L22" s="42"/>
      <c r="M22" s="42"/>
      <c r="N22" s="45"/>
      <c r="O22" s="88">
        <f>IF(N22&lt;&gt;0,IF(N22+H22&gt;3*D22,0,IF(N22+H22&gt;D22*2.5,25,IF(N22+H22&gt;D22*2,50,IF(N22+H22&gt;D22*1.5,75,100)))),0)</f>
        <v>0</v>
      </c>
      <c r="P22" s="45"/>
      <c r="Q22" s="42"/>
      <c r="R22" s="42"/>
      <c r="S22" s="45"/>
      <c r="T22" s="45"/>
      <c r="U22" s="42"/>
      <c r="V22" s="88">
        <v>0</v>
      </c>
      <c r="W22" s="88"/>
    </row>
    <row r="23" spans="1:23" ht="39.950000000000003" customHeight="1" x14ac:dyDescent="0.25">
      <c r="A23" s="49" t="s">
        <v>2161</v>
      </c>
      <c r="B23" s="49" t="s">
        <v>56</v>
      </c>
      <c r="C23" s="49" t="s">
        <v>2162</v>
      </c>
      <c r="D23" s="32">
        <f t="shared" si="3"/>
        <v>1</v>
      </c>
      <c r="E23" s="42"/>
      <c r="F23" s="37">
        <f t="shared" si="11"/>
        <v>1</v>
      </c>
      <c r="G23" s="42"/>
      <c r="H23" s="45"/>
      <c r="I23" s="86">
        <f t="shared" si="12"/>
        <v>0</v>
      </c>
      <c r="J23" s="48"/>
      <c r="K23" s="87">
        <f t="shared" si="13"/>
        <v>0</v>
      </c>
      <c r="L23" s="42"/>
      <c r="M23" s="42"/>
      <c r="N23" s="45"/>
      <c r="O23" s="88">
        <f t="shared" ref="O23" si="15">IF(N23&lt;&gt;0,IF(N23+H23&gt;3*D23,0,IF(N23+H23&gt;D23*2.5,25,IF(N23+H23&gt;D23*2,50,IF(N23+H23&gt;D23*1.5,75,100)))),0)</f>
        <v>0</v>
      </c>
      <c r="P23" s="45"/>
      <c r="Q23" s="42"/>
      <c r="R23" s="42"/>
      <c r="S23" s="45"/>
      <c r="T23" s="45"/>
      <c r="U23" s="42"/>
      <c r="V23" s="88">
        <v>0</v>
      </c>
      <c r="W23" s="88"/>
    </row>
    <row r="24" spans="1:23" ht="39.950000000000003" customHeight="1" x14ac:dyDescent="0.25">
      <c r="A24" s="49" t="s">
        <v>2163</v>
      </c>
      <c r="B24" s="49" t="s">
        <v>80</v>
      </c>
      <c r="C24" s="49" t="s">
        <v>2164</v>
      </c>
      <c r="D24" s="32">
        <f t="shared" si="3"/>
        <v>0</v>
      </c>
      <c r="E24" s="42"/>
      <c r="F24" s="37">
        <f t="shared" si="11"/>
        <v>1</v>
      </c>
      <c r="G24" s="42"/>
      <c r="H24" s="45"/>
      <c r="I24" s="86">
        <f t="shared" si="12"/>
        <v>0</v>
      </c>
      <c r="J24" s="48"/>
      <c r="K24" s="87">
        <f t="shared" si="13"/>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2165</v>
      </c>
      <c r="B25" s="49" t="s">
        <v>80</v>
      </c>
      <c r="C25" s="49" t="s">
        <v>2166</v>
      </c>
      <c r="D25" s="32">
        <f t="shared" si="3"/>
        <v>0</v>
      </c>
      <c r="E25" s="42"/>
      <c r="F25" s="37">
        <f t="shared" si="11"/>
        <v>1</v>
      </c>
      <c r="G25" s="42"/>
      <c r="H25" s="45"/>
      <c r="I25" s="86">
        <f t="shared" si="12"/>
        <v>0</v>
      </c>
      <c r="J25" s="48"/>
      <c r="K25" s="87">
        <f t="shared" si="13"/>
        <v>0</v>
      </c>
      <c r="L25" s="42"/>
      <c r="M25" s="42"/>
      <c r="N25" s="45"/>
      <c r="O25" s="88">
        <f t="shared" ref="O25:O26" si="16">IF(N25&lt;&gt;0,IF(N25+H25&gt;3*D25,0,IF(N25+H25&gt;D25*2.5,25,IF(N25+H25&gt;D25*2,50,IF(N25+H25&gt;D25*1.5,75,100)))),0)</f>
        <v>0</v>
      </c>
      <c r="P25" s="45"/>
      <c r="Q25" s="42"/>
      <c r="R25" s="42"/>
      <c r="S25" s="45"/>
      <c r="T25" s="45"/>
      <c r="U25" s="42"/>
      <c r="V25" s="88">
        <v>0</v>
      </c>
      <c r="W25" s="88"/>
    </row>
    <row r="26" spans="1:23" ht="39.950000000000003" customHeight="1" x14ac:dyDescent="0.25">
      <c r="A26" s="49" t="s">
        <v>2167</v>
      </c>
      <c r="B26" s="49" t="s">
        <v>80</v>
      </c>
      <c r="C26" s="49" t="s">
        <v>2168</v>
      </c>
      <c r="D26" s="32">
        <f t="shared" si="3"/>
        <v>0</v>
      </c>
      <c r="E26" s="42"/>
      <c r="F26" s="37">
        <f t="shared" si="11"/>
        <v>1</v>
      </c>
      <c r="G26" s="42"/>
      <c r="H26" s="45"/>
      <c r="I26" s="86">
        <f t="shared" si="12"/>
        <v>0</v>
      </c>
      <c r="J26" s="48"/>
      <c r="K26" s="87">
        <f t="shared" si="13"/>
        <v>0</v>
      </c>
      <c r="L26" s="42"/>
      <c r="M26" s="42"/>
      <c r="N26" s="45"/>
      <c r="O26" s="88">
        <f t="shared" si="16"/>
        <v>0</v>
      </c>
      <c r="P26" s="45"/>
      <c r="Q26" s="42"/>
      <c r="R26" s="42"/>
      <c r="S26" s="45"/>
      <c r="T26" s="45"/>
      <c r="U26" s="42"/>
      <c r="V26" s="88">
        <v>0</v>
      </c>
      <c r="W26" s="88"/>
    </row>
    <row r="27" spans="1:23" ht="39.950000000000003" customHeight="1" x14ac:dyDescent="0.25">
      <c r="A27" s="49" t="s">
        <v>2169</v>
      </c>
      <c r="B27" s="49" t="s">
        <v>80</v>
      </c>
      <c r="C27" s="49" t="s">
        <v>2170</v>
      </c>
      <c r="D27" s="32">
        <f t="shared" si="3"/>
        <v>0</v>
      </c>
      <c r="E27" s="42"/>
      <c r="F27" s="37">
        <f t="shared" si="11"/>
        <v>1</v>
      </c>
      <c r="G27" s="42"/>
      <c r="H27" s="45"/>
      <c r="I27" s="86">
        <f t="shared" si="12"/>
        <v>0</v>
      </c>
      <c r="J27" s="48"/>
      <c r="K27" s="87">
        <f t="shared" si="13"/>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2171</v>
      </c>
      <c r="B28" s="49" t="s">
        <v>58</v>
      </c>
      <c r="C28" s="49" t="s">
        <v>2172</v>
      </c>
      <c r="D28" s="32">
        <f t="shared" si="3"/>
        <v>0</v>
      </c>
      <c r="E28" s="42"/>
      <c r="F28" s="37">
        <f t="shared" si="11"/>
        <v>1</v>
      </c>
      <c r="G28" s="42"/>
      <c r="H28" s="45"/>
      <c r="I28" s="86">
        <f t="shared" si="12"/>
        <v>0</v>
      </c>
      <c r="J28" s="48"/>
      <c r="K28" s="87">
        <f t="shared" si="13"/>
        <v>0</v>
      </c>
      <c r="L28" s="42"/>
      <c r="M28" s="42"/>
      <c r="N28" s="45"/>
      <c r="O28" s="88">
        <f t="shared" ref="O28:O29" si="17">IF(N28&lt;&gt;0,IF(N28+H28&gt;3*D28,0,IF(N28+H28&gt;D28*2.5,25,IF(N28+H28&gt;D28*2,50,IF(N28+H28&gt;D28*1.5,75,100)))),0)</f>
        <v>0</v>
      </c>
      <c r="P28" s="45"/>
      <c r="Q28" s="42"/>
      <c r="R28" s="42"/>
      <c r="S28" s="45"/>
      <c r="T28" s="45"/>
      <c r="U28" s="42"/>
      <c r="V28" s="88">
        <v>0</v>
      </c>
      <c r="W28" s="88"/>
    </row>
    <row r="29" spans="1:23" ht="39.950000000000003" customHeight="1" x14ac:dyDescent="0.25">
      <c r="A29" s="49" t="s">
        <v>2173</v>
      </c>
      <c r="B29" s="49" t="s">
        <v>58</v>
      </c>
      <c r="C29" s="49" t="s">
        <v>2174</v>
      </c>
      <c r="D29" s="32">
        <f t="shared" si="3"/>
        <v>0</v>
      </c>
      <c r="E29" s="42"/>
      <c r="F29" s="37">
        <f t="shared" si="11"/>
        <v>1</v>
      </c>
      <c r="G29" s="42"/>
      <c r="H29" s="45"/>
      <c r="I29" s="86">
        <f t="shared" si="12"/>
        <v>0</v>
      </c>
      <c r="J29" s="48"/>
      <c r="K29" s="87">
        <f t="shared" si="13"/>
        <v>0</v>
      </c>
      <c r="L29" s="42"/>
      <c r="M29" s="42"/>
      <c r="N29" s="45"/>
      <c r="O29" s="88">
        <f t="shared" si="17"/>
        <v>0</v>
      </c>
      <c r="P29" s="45"/>
      <c r="Q29" s="42"/>
      <c r="R29" s="42"/>
      <c r="S29" s="45"/>
      <c r="T29" s="45"/>
      <c r="U29" s="42"/>
      <c r="V29" s="88">
        <v>0</v>
      </c>
      <c r="W29" s="88"/>
    </row>
    <row r="30" spans="1:23" ht="39.950000000000003" customHeight="1" x14ac:dyDescent="0.25">
      <c r="A30" s="49" t="s">
        <v>2175</v>
      </c>
      <c r="B30" s="49" t="s">
        <v>56</v>
      </c>
      <c r="C30" s="49" t="s">
        <v>2176</v>
      </c>
      <c r="D30" s="32">
        <f t="shared" si="3"/>
        <v>1</v>
      </c>
      <c r="E30" s="42"/>
      <c r="F30" s="37">
        <f t="shared" si="11"/>
        <v>1</v>
      </c>
      <c r="G30" s="42"/>
      <c r="H30" s="45"/>
      <c r="I30" s="86">
        <f t="shared" si="12"/>
        <v>0</v>
      </c>
      <c r="J30" s="48"/>
      <c r="K30" s="87">
        <f t="shared" si="13"/>
        <v>0</v>
      </c>
      <c r="L30" s="42"/>
      <c r="M30" s="42"/>
      <c r="N30" s="45"/>
      <c r="O30" s="88">
        <f>IF(N30&lt;&gt;0,IF(N30+H30&gt;3*D30,0,IF(N30+H30&gt;D30*2.5,25,IF(N30+H30&gt;D30*2,50,IF(N30+H30&gt;D30*1.5,75,100)))),0)</f>
        <v>0</v>
      </c>
      <c r="P30" s="45"/>
      <c r="Q30" s="42"/>
      <c r="R30" s="42"/>
      <c r="S30" s="45"/>
      <c r="T30" s="45"/>
      <c r="U30" s="42"/>
      <c r="V30" s="88">
        <v>0</v>
      </c>
      <c r="W30" s="88"/>
    </row>
    <row r="31" spans="1:23" ht="39.950000000000003" customHeight="1" x14ac:dyDescent="0.25">
      <c r="A31" s="49" t="s">
        <v>2177</v>
      </c>
      <c r="B31" s="49" t="s">
        <v>56</v>
      </c>
      <c r="C31" s="49" t="s">
        <v>2178</v>
      </c>
      <c r="D31" s="32">
        <f t="shared" si="3"/>
        <v>1</v>
      </c>
      <c r="E31" s="42"/>
      <c r="F31" s="37">
        <f t="shared" si="11"/>
        <v>1</v>
      </c>
      <c r="G31" s="42"/>
      <c r="H31" s="45"/>
      <c r="I31" s="86">
        <f t="shared" si="12"/>
        <v>0</v>
      </c>
      <c r="J31" s="48"/>
      <c r="K31" s="87">
        <f t="shared" si="13"/>
        <v>0</v>
      </c>
      <c r="L31" s="42"/>
      <c r="M31" s="42"/>
      <c r="N31" s="45"/>
      <c r="O31" s="88">
        <f t="shared" ref="O31" si="18">IF(N31&lt;&gt;0,IF(N31+H31&gt;3*D31,0,IF(N31+H31&gt;D31*2.5,25,IF(N31+H31&gt;D31*2,50,IF(N31+H31&gt;D31*1.5,75,100)))),0)</f>
        <v>0</v>
      </c>
      <c r="P31" s="45"/>
      <c r="Q31" s="42"/>
      <c r="R31" s="42"/>
      <c r="S31" s="45"/>
      <c r="T31" s="45"/>
      <c r="U31" s="42"/>
      <c r="V31" s="88">
        <v>0</v>
      </c>
      <c r="W31" s="88"/>
    </row>
    <row r="32" spans="1:23" ht="39.950000000000003" customHeight="1" x14ac:dyDescent="0.25">
      <c r="A32" s="49" t="s">
        <v>2179</v>
      </c>
      <c r="B32" s="49" t="s">
        <v>80</v>
      </c>
      <c r="C32" s="49"/>
      <c r="D32" s="32">
        <f t="shared" si="3"/>
        <v>0</v>
      </c>
      <c r="E32" s="42"/>
      <c r="F32" s="37">
        <f t="shared" si="11"/>
        <v>1</v>
      </c>
      <c r="G32" s="42"/>
      <c r="H32" s="45"/>
      <c r="I32" s="86">
        <f t="shared" si="12"/>
        <v>0</v>
      </c>
      <c r="J32" s="48"/>
      <c r="K32" s="87">
        <f t="shared" si="13"/>
        <v>0</v>
      </c>
      <c r="L32" s="42"/>
      <c r="M32" s="42"/>
      <c r="N32" s="45"/>
      <c r="O32" s="88">
        <f t="shared" ref="O32:O33" si="19">IF(N32&lt;&gt;0,IF(N32+H32&gt;3*D32,0,IF(N32+H32&gt;D32*2.5,25,IF(N32+H32&gt;D32*2,50,IF(N32+H32&gt;D32*1.5,75,100)))),0)</f>
        <v>0</v>
      </c>
      <c r="P32" s="45"/>
      <c r="Q32" s="42"/>
      <c r="R32" s="42"/>
      <c r="S32" s="45"/>
      <c r="T32" s="45"/>
      <c r="U32" s="42"/>
      <c r="V32" s="88">
        <v>0</v>
      </c>
      <c r="W32" s="88"/>
    </row>
    <row r="33" spans="1:23" ht="39.950000000000003" customHeight="1" x14ac:dyDescent="0.25">
      <c r="A33" s="49" t="s">
        <v>2180</v>
      </c>
      <c r="B33" s="49" t="s">
        <v>56</v>
      </c>
      <c r="C33" s="49"/>
      <c r="D33" s="32">
        <f t="shared" si="3"/>
        <v>1</v>
      </c>
      <c r="E33" s="42"/>
      <c r="F33" s="37">
        <f t="shared" si="11"/>
        <v>1</v>
      </c>
      <c r="G33" s="42"/>
      <c r="H33" s="45"/>
      <c r="I33" s="86">
        <f t="shared" si="12"/>
        <v>0</v>
      </c>
      <c r="J33" s="48"/>
      <c r="K33" s="87">
        <f t="shared" si="13"/>
        <v>0</v>
      </c>
      <c r="L33" s="42"/>
      <c r="M33" s="42"/>
      <c r="N33" s="45"/>
      <c r="O33" s="88">
        <f t="shared" si="19"/>
        <v>0</v>
      </c>
      <c r="P33" s="45"/>
      <c r="Q33" s="42"/>
      <c r="R33" s="42"/>
      <c r="S33" s="45"/>
      <c r="T33" s="45"/>
      <c r="U33" s="42"/>
      <c r="V33" s="88">
        <v>0</v>
      </c>
      <c r="W33" s="88"/>
    </row>
    <row r="34" spans="1:23" ht="39.950000000000003" customHeight="1" x14ac:dyDescent="0.25">
      <c r="A34" s="23" t="s">
        <v>174</v>
      </c>
      <c r="B34" s="23" t="s">
        <v>53</v>
      </c>
      <c r="C34" s="23" t="s">
        <v>54</v>
      </c>
      <c r="D34" s="36">
        <f>2000/85</f>
        <v>23.529411764705884</v>
      </c>
      <c r="E34" s="41"/>
      <c r="F34" s="28">
        <f>(AVERAGE(F35:F36)*$D$34)</f>
        <v>23.529411764705884</v>
      </c>
      <c r="G34" s="41"/>
      <c r="H34" s="44"/>
      <c r="I34" s="28">
        <f>(AVERAGE(I35:I36)*$D$34)</f>
        <v>0</v>
      </c>
      <c r="J34" s="47"/>
      <c r="K34" s="28">
        <f>(AVERAGE(K35:K36)*$D$34)</f>
        <v>0</v>
      </c>
      <c r="L34" s="41"/>
      <c r="M34" s="41"/>
      <c r="N34" s="44"/>
      <c r="O34" s="28">
        <f>AVERAGE(O35:O36)</f>
        <v>0</v>
      </c>
      <c r="P34" s="44"/>
      <c r="Q34" s="41"/>
      <c r="R34" s="41"/>
      <c r="S34" s="44"/>
      <c r="T34" s="44"/>
      <c r="U34" s="41"/>
      <c r="V34" s="28">
        <f>AVERAGE(V35:V36)</f>
        <v>0</v>
      </c>
      <c r="W34" s="28"/>
    </row>
    <row r="35" spans="1:23" ht="39.950000000000003" customHeight="1" x14ac:dyDescent="0.25">
      <c r="A35" s="49" t="s">
        <v>2181</v>
      </c>
      <c r="B35" s="49" t="s">
        <v>56</v>
      </c>
      <c r="C35" s="50" t="s">
        <v>2182</v>
      </c>
      <c r="D35" s="32">
        <f t="shared" si="3"/>
        <v>1</v>
      </c>
      <c r="E35" s="42"/>
      <c r="F35" s="37">
        <f>IF(H35&lt;&gt;0,0,1)</f>
        <v>1</v>
      </c>
      <c r="G35" s="42"/>
      <c r="H35" s="45"/>
      <c r="I35" s="86">
        <f>IF(H35&lt;&gt;0,IF(H35&lt;D35,1,0),0)</f>
        <v>0</v>
      </c>
      <c r="J35" s="48"/>
      <c r="K35" s="87">
        <f t="shared" ref="K35:K36" si="20">IF(J35&lt;&gt;0,IF(J35&lt;2017,1,0),0)</f>
        <v>0</v>
      </c>
      <c r="L35" s="42"/>
      <c r="M35" s="42"/>
      <c r="N35" s="45"/>
      <c r="O35" s="88">
        <f t="shared" ref="O35:O36" si="21">IF(N35&lt;&gt;0,IF(N35+H35&gt;3*D35,0,IF(N35+H35&gt;D35*2.5,25,IF(N35+H35&gt;D35*2,50,IF(N35+H35&gt;D35*1.5,75,100)))),0)</f>
        <v>0</v>
      </c>
      <c r="P35" s="45"/>
      <c r="Q35" s="42"/>
      <c r="R35" s="42"/>
      <c r="S35" s="45"/>
      <c r="T35" s="45"/>
      <c r="U35" s="42"/>
      <c r="V35" s="88">
        <v>0</v>
      </c>
      <c r="W35" s="88"/>
    </row>
    <row r="36" spans="1:23" ht="39.950000000000003" customHeight="1" x14ac:dyDescent="0.25">
      <c r="A36" s="49" t="s">
        <v>2183</v>
      </c>
      <c r="B36" s="49" t="s">
        <v>56</v>
      </c>
      <c r="C36" s="50" t="s">
        <v>2184</v>
      </c>
      <c r="D36" s="32">
        <f t="shared" si="3"/>
        <v>1</v>
      </c>
      <c r="E36" s="42"/>
      <c r="F36" s="37">
        <f>IF(H36&lt;&gt;0,0,1)</f>
        <v>1</v>
      </c>
      <c r="G36" s="42"/>
      <c r="H36" s="45"/>
      <c r="I36" s="86">
        <f>IF(H36&lt;&gt;0,IF(H36&lt;D36,1,0),0)</f>
        <v>0</v>
      </c>
      <c r="J36" s="48"/>
      <c r="K36" s="87">
        <f t="shared" si="20"/>
        <v>0</v>
      </c>
      <c r="L36" s="42"/>
      <c r="M36" s="42"/>
      <c r="N36" s="45"/>
      <c r="O36" s="88">
        <f t="shared" si="21"/>
        <v>0</v>
      </c>
      <c r="P36" s="45"/>
      <c r="Q36" s="42"/>
      <c r="R36" s="42"/>
      <c r="S36" s="45"/>
      <c r="T36" s="45"/>
      <c r="U36" s="42"/>
      <c r="V36" s="88">
        <v>0</v>
      </c>
      <c r="W36" s="88"/>
    </row>
    <row r="37" spans="1:23" x14ac:dyDescent="0.25">
      <c r="E37" s="93"/>
      <c r="G37" s="93"/>
      <c r="H37" s="94"/>
      <c r="J37" s="95"/>
      <c r="L37" s="93"/>
      <c r="M37" s="93"/>
      <c r="N37" s="94"/>
      <c r="P37" s="94"/>
      <c r="Q37" s="93"/>
      <c r="R37" s="93"/>
      <c r="S37" s="94"/>
      <c r="T37" s="94"/>
      <c r="U37" s="93"/>
    </row>
  </sheetData>
  <sheetProtection algorithmName="SHA-512" hashValue="29MNNiQ/vVRO5ARf9wnmUcdmGCw7ub1oqYSY7Map//kYYj2sokGws8xQ1InVRlYS3FAI4RztvIfPrjYDeKbcnw==" saltValue="b+VAcCmrvGrtcsjntGUOn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AD458A7-0A35-40E2-ADA6-500BD6BFC3D5}">
          <x14:formula1>
            <xm:f>lista!$A$2:$A$6</xm:f>
          </x14:formula1>
          <xm:sqref>V11:V13 V15:V18 V20:V33 V35:V36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96E3F-1563-48D9-9D2E-8B0872926872}">
  <dimension ref="A1:W50"/>
  <sheetViews>
    <sheetView showGridLines="0" zoomScaleNormal="100" zoomScaleSheetLayoutView="100" workbookViewId="0">
      <pane ySplit="8" topLeftCell="A58" activePane="bottomLeft" state="frozen"/>
      <selection pane="bottomLeft" activeCell="E11" sqref="E11:E50"/>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2185</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100.00000000000001</v>
      </c>
      <c r="H6" s="75"/>
      <c r="I6" s="21">
        <f>AVERAGE(I9)</f>
        <v>0</v>
      </c>
      <c r="J6" s="76"/>
      <c r="K6" s="21">
        <f>AVERAGE(K9)</f>
        <v>0</v>
      </c>
      <c r="N6" s="75"/>
      <c r="O6" s="21">
        <f>AVERAGE(O9)</f>
        <v>0</v>
      </c>
      <c r="P6" s="77">
        <f>SUM(P9:P49)</f>
        <v>0</v>
      </c>
      <c r="S6" s="75"/>
      <c r="T6" s="78">
        <f>SUM(T9:T49)</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2185</v>
      </c>
      <c r="B9" s="133"/>
      <c r="C9" s="133"/>
      <c r="D9" s="39">
        <f>+D10+D20+D31+D48</f>
        <v>100.00000000000001</v>
      </c>
      <c r="E9" s="40"/>
      <c r="F9" s="27">
        <f>+F10+F20+F31+F48</f>
        <v>100.00000000000001</v>
      </c>
      <c r="G9" s="40"/>
      <c r="H9" s="43"/>
      <c r="I9" s="27">
        <f>+I10+I20+I31+I48</f>
        <v>0</v>
      </c>
      <c r="J9" s="46"/>
      <c r="K9" s="27">
        <f>+K10+K20+K31+K48</f>
        <v>0</v>
      </c>
      <c r="L9" s="40"/>
      <c r="M9" s="40"/>
      <c r="N9" s="43"/>
      <c r="O9" s="27">
        <f>AVERAGE(O10,O20,O31,O48)</f>
        <v>0</v>
      </c>
      <c r="P9" s="43"/>
      <c r="Q9" s="40"/>
      <c r="R9" s="40"/>
      <c r="S9" s="43"/>
      <c r="T9" s="43"/>
      <c r="U9" s="40"/>
      <c r="V9" s="27">
        <f>AVERAGE(V10,V20,V31,V48)</f>
        <v>0</v>
      </c>
      <c r="W9" s="27"/>
    </row>
    <row r="10" spans="1:23" ht="39.950000000000003" customHeight="1" x14ac:dyDescent="0.25">
      <c r="A10" s="23" t="s">
        <v>52</v>
      </c>
      <c r="B10" s="23" t="s">
        <v>53</v>
      </c>
      <c r="C10" s="23" t="s">
        <v>54</v>
      </c>
      <c r="D10" s="36">
        <f>4000/85</f>
        <v>47.058823529411768</v>
      </c>
      <c r="E10" s="41"/>
      <c r="F10" s="28">
        <f>(AVERAGE(F11:F19)*$D$10)</f>
        <v>47.058823529411768</v>
      </c>
      <c r="G10" s="41"/>
      <c r="H10" s="44"/>
      <c r="I10" s="28">
        <f>(AVERAGE(I11:I19)*$D$10)</f>
        <v>0</v>
      </c>
      <c r="J10" s="47"/>
      <c r="K10" s="28">
        <f>(AVERAGE(K11:K19)*$D$10)</f>
        <v>0</v>
      </c>
      <c r="L10" s="41"/>
      <c r="M10" s="41"/>
      <c r="N10" s="44"/>
      <c r="O10" s="28">
        <f>AVERAGE(O11:O19)</f>
        <v>0</v>
      </c>
      <c r="P10" s="44"/>
      <c r="Q10" s="41"/>
      <c r="R10" s="41"/>
      <c r="S10" s="44"/>
      <c r="T10" s="44"/>
      <c r="U10" s="41"/>
      <c r="V10" s="28">
        <f>AVERAGE(V11:V19)</f>
        <v>0</v>
      </c>
      <c r="W10" s="28"/>
    </row>
    <row r="11" spans="1:23" ht="39.950000000000003" customHeight="1" x14ac:dyDescent="0.25">
      <c r="A11" s="49" t="s">
        <v>2186</v>
      </c>
      <c r="B11" s="49" t="s">
        <v>91</v>
      </c>
      <c r="C11" s="49"/>
      <c r="D11" s="32">
        <f>IF(B11="I",$F$2,IF(B11="G/2",$F$2/2,IF(B11="G/5",$F$2/5,IF(B11="G/10",$F$2/10,1))))</f>
        <v>0</v>
      </c>
      <c r="E11" s="42"/>
      <c r="F11" s="37">
        <f t="shared" ref="F11:F19" si="0">IF(H11&lt;&gt;0,0,1)</f>
        <v>1</v>
      </c>
      <c r="G11" s="42"/>
      <c r="H11" s="45"/>
      <c r="I11" s="86">
        <f t="shared" ref="I11:I19" si="1">IF(H11&lt;&gt;0,IF(H11&lt;D11,1,0),0)</f>
        <v>0</v>
      </c>
      <c r="J11" s="48"/>
      <c r="K11" s="87">
        <f t="shared" ref="K11:K19"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2187</v>
      </c>
      <c r="B12" s="49" t="s">
        <v>80</v>
      </c>
      <c r="C12" s="49" t="s">
        <v>2188</v>
      </c>
      <c r="D12" s="32">
        <f t="shared" ref="D12:D49" si="3">IF(B12="I",$F$2,IF(B12="G/2",$F$2/2,IF(B12="G/5",$F$2/5,IF(B12="G/10",$F$2/10,1))))</f>
        <v>0</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2189</v>
      </c>
      <c r="B13" s="49" t="s">
        <v>91</v>
      </c>
      <c r="C13" s="49" t="s">
        <v>2190</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2191</v>
      </c>
      <c r="B14" s="49" t="s">
        <v>58</v>
      </c>
      <c r="C14" s="49"/>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2192</v>
      </c>
      <c r="B15" s="49" t="s">
        <v>58</v>
      </c>
      <c r="C15" s="49" t="s">
        <v>2193</v>
      </c>
      <c r="D15" s="32">
        <f t="shared" ref="D15:D16" si="5">IF(B15="I",$F$2,IF(B15="G/2",$F$2/2,IF(B15="G/5",$F$2/5,IF(B15="G/10",$F$2/10,1))))</f>
        <v>0</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2194</v>
      </c>
      <c r="B16" s="49" t="s">
        <v>58</v>
      </c>
      <c r="C16" s="49" t="s">
        <v>2195</v>
      </c>
      <c r="D16" s="32">
        <f t="shared" si="5"/>
        <v>0</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2196</v>
      </c>
      <c r="B17" s="49" t="s">
        <v>91</v>
      </c>
      <c r="C17" s="49"/>
      <c r="D17" s="32">
        <f>IF(B17="I",$F$2,IF(B17="G/2",$F$2/2,IF(B17="G/5",$F$2/5,IF(B17="G/10",$F$2/10,1))))</f>
        <v>0</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2197</v>
      </c>
      <c r="B18" s="49" t="s">
        <v>91</v>
      </c>
      <c r="C18" s="49"/>
      <c r="D18" s="32">
        <f t="shared" si="3"/>
        <v>0</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2198</v>
      </c>
      <c r="B19" s="49" t="s">
        <v>91</v>
      </c>
      <c r="C19" s="49"/>
      <c r="D19" s="32">
        <f t="shared" si="3"/>
        <v>0</v>
      </c>
      <c r="E19" s="42"/>
      <c r="F19" s="37">
        <f t="shared" si="0"/>
        <v>1</v>
      </c>
      <c r="G19" s="42"/>
      <c r="H19" s="45"/>
      <c r="I19" s="86">
        <f t="shared" si="1"/>
        <v>0</v>
      </c>
      <c r="J19" s="48"/>
      <c r="K19" s="87">
        <f t="shared" si="2"/>
        <v>0</v>
      </c>
      <c r="L19" s="42"/>
      <c r="M19" s="42"/>
      <c r="N19" s="45"/>
      <c r="O19" s="88">
        <f t="shared" ref="O19" si="7">IF(N19&lt;&gt;0,IF(N19+H19&gt;3*D19,0,IF(N19+H19&gt;D19*2.5,25,IF(N19+H19&gt;D19*2,50,IF(N19+H19&gt;D19*1.5,75,100)))),0)</f>
        <v>0</v>
      </c>
      <c r="P19" s="45"/>
      <c r="Q19" s="42"/>
      <c r="R19" s="42"/>
      <c r="S19" s="45"/>
      <c r="T19" s="45"/>
      <c r="U19" s="42"/>
      <c r="V19" s="88">
        <v>0</v>
      </c>
      <c r="W19" s="88"/>
    </row>
    <row r="20" spans="1:23" ht="39.950000000000003" customHeight="1" x14ac:dyDescent="0.25">
      <c r="A20" s="23" t="s">
        <v>72</v>
      </c>
      <c r="B20" s="23" t="s">
        <v>53</v>
      </c>
      <c r="C20" s="23" t="s">
        <v>54</v>
      </c>
      <c r="D20" s="36">
        <f>1500/85</f>
        <v>17.647058823529413</v>
      </c>
      <c r="E20" s="41"/>
      <c r="F20" s="28">
        <f>(AVERAGE(F21:F30)*$D$20)</f>
        <v>17.647058823529413</v>
      </c>
      <c r="G20" s="41"/>
      <c r="H20" s="44"/>
      <c r="I20" s="28">
        <f>(AVERAGE(I21:I30)*$D$20)</f>
        <v>0</v>
      </c>
      <c r="J20" s="47"/>
      <c r="K20" s="28">
        <f>(AVERAGE(K21:K30)*$D$20)</f>
        <v>0</v>
      </c>
      <c r="L20" s="41"/>
      <c r="M20" s="41"/>
      <c r="N20" s="44"/>
      <c r="O20" s="28">
        <f>AVERAGE(O21:O30)</f>
        <v>0</v>
      </c>
      <c r="P20" s="44"/>
      <c r="Q20" s="41"/>
      <c r="R20" s="41"/>
      <c r="S20" s="44"/>
      <c r="T20" s="44"/>
      <c r="U20" s="41"/>
      <c r="V20" s="28">
        <f>AVERAGE(V21:V30)</f>
        <v>0</v>
      </c>
      <c r="W20" s="28"/>
    </row>
    <row r="21" spans="1:23" ht="39.950000000000003" customHeight="1" x14ac:dyDescent="0.25">
      <c r="A21" s="49" t="s">
        <v>2199</v>
      </c>
      <c r="B21" s="49" t="s">
        <v>56</v>
      </c>
      <c r="C21" s="49"/>
      <c r="D21" s="32">
        <f t="shared" si="3"/>
        <v>1</v>
      </c>
      <c r="E21" s="42"/>
      <c r="F21" s="37">
        <f t="shared" ref="F21:F30" si="8">IF(H21&lt;&gt;0,0,1)</f>
        <v>1</v>
      </c>
      <c r="G21" s="42"/>
      <c r="H21" s="45"/>
      <c r="I21" s="86">
        <f t="shared" ref="I21:I30" si="9">IF(H21&lt;&gt;0,IF(H21&lt;D21,1,0),0)</f>
        <v>0</v>
      </c>
      <c r="J21" s="48"/>
      <c r="K21" s="87">
        <f t="shared" ref="K21:K30" si="10">IF(J21&lt;&gt;0,IF(J21&lt;2017,1,0),0)</f>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2200</v>
      </c>
      <c r="B22" s="49" t="s">
        <v>56</v>
      </c>
      <c r="C22" s="49"/>
      <c r="D22" s="32">
        <f t="shared" si="3"/>
        <v>1</v>
      </c>
      <c r="E22" s="42"/>
      <c r="F22" s="37">
        <f t="shared" si="8"/>
        <v>1</v>
      </c>
      <c r="G22" s="42"/>
      <c r="H22" s="45"/>
      <c r="I22" s="86">
        <f t="shared" si="9"/>
        <v>0</v>
      </c>
      <c r="J22" s="48"/>
      <c r="K22" s="87">
        <f t="shared" si="10"/>
        <v>0</v>
      </c>
      <c r="L22" s="42"/>
      <c r="M22" s="42"/>
      <c r="N22" s="45"/>
      <c r="O22" s="88">
        <f t="shared" ref="O22:O23" si="11">IF(N22&lt;&gt;0,IF(N22+H22&gt;3*D22,0,IF(N22+H22&gt;D22*2.5,25,IF(N22+H22&gt;D22*2,50,IF(N22+H22&gt;D22*1.5,75,100)))),0)</f>
        <v>0</v>
      </c>
      <c r="P22" s="45"/>
      <c r="Q22" s="42"/>
      <c r="R22" s="42"/>
      <c r="S22" s="45"/>
      <c r="T22" s="45"/>
      <c r="U22" s="42"/>
      <c r="V22" s="88">
        <v>0</v>
      </c>
      <c r="W22" s="88"/>
    </row>
    <row r="23" spans="1:23" ht="39.950000000000003" customHeight="1" x14ac:dyDescent="0.25">
      <c r="A23" s="49" t="s">
        <v>2201</v>
      </c>
      <c r="B23" s="49" t="s">
        <v>128</v>
      </c>
      <c r="C23" s="49"/>
      <c r="D23" s="32">
        <f t="shared" si="3"/>
        <v>0</v>
      </c>
      <c r="E23" s="42"/>
      <c r="F23" s="37">
        <f t="shared" si="8"/>
        <v>1</v>
      </c>
      <c r="G23" s="42"/>
      <c r="H23" s="45"/>
      <c r="I23" s="86">
        <f t="shared" si="9"/>
        <v>0</v>
      </c>
      <c r="J23" s="48"/>
      <c r="K23" s="87">
        <f t="shared" si="10"/>
        <v>0</v>
      </c>
      <c r="L23" s="42"/>
      <c r="M23" s="42"/>
      <c r="N23" s="45"/>
      <c r="O23" s="88">
        <f t="shared" si="11"/>
        <v>0</v>
      </c>
      <c r="P23" s="45"/>
      <c r="Q23" s="42"/>
      <c r="R23" s="42"/>
      <c r="S23" s="45"/>
      <c r="T23" s="45"/>
      <c r="U23" s="42"/>
      <c r="V23" s="88">
        <v>0</v>
      </c>
      <c r="W23" s="88"/>
    </row>
    <row r="24" spans="1:23" ht="39.950000000000003" customHeight="1" x14ac:dyDescent="0.25">
      <c r="A24" s="49" t="s">
        <v>2202</v>
      </c>
      <c r="B24" s="49" t="s">
        <v>56</v>
      </c>
      <c r="C24" s="49"/>
      <c r="D24" s="32">
        <f t="shared" si="3"/>
        <v>1</v>
      </c>
      <c r="E24" s="42"/>
      <c r="F24" s="37">
        <f t="shared" si="8"/>
        <v>1</v>
      </c>
      <c r="G24" s="42"/>
      <c r="H24" s="45"/>
      <c r="I24" s="86">
        <f t="shared" si="9"/>
        <v>0</v>
      </c>
      <c r="J24" s="48"/>
      <c r="K24" s="87">
        <f t="shared" si="10"/>
        <v>0</v>
      </c>
      <c r="L24" s="42"/>
      <c r="M24" s="42"/>
      <c r="N24" s="45"/>
      <c r="O24" s="88">
        <f>IF(N24&lt;&gt;0,IF(N24+H24&gt;3*D24,0,IF(N24+H24&gt;D24*2.5,25,IF(N24+H24&gt;D24*2,50,IF(N24+H24&gt;D24*1.5,75,100)))),0)</f>
        <v>0</v>
      </c>
      <c r="P24" s="45"/>
      <c r="Q24" s="42"/>
      <c r="R24" s="42"/>
      <c r="S24" s="45"/>
      <c r="T24" s="45"/>
      <c r="U24" s="42"/>
      <c r="V24" s="88">
        <v>0</v>
      </c>
      <c r="W24" s="88"/>
    </row>
    <row r="25" spans="1:23" ht="39.950000000000003" customHeight="1" x14ac:dyDescent="0.25">
      <c r="A25" s="49" t="s">
        <v>2203</v>
      </c>
      <c r="B25" s="49" t="s">
        <v>56</v>
      </c>
      <c r="C25" s="49"/>
      <c r="D25" s="32">
        <f t="shared" si="3"/>
        <v>1</v>
      </c>
      <c r="E25" s="42"/>
      <c r="F25" s="37">
        <f t="shared" si="8"/>
        <v>1</v>
      </c>
      <c r="G25" s="42"/>
      <c r="H25" s="45"/>
      <c r="I25" s="86">
        <f t="shared" si="9"/>
        <v>0</v>
      </c>
      <c r="J25" s="48"/>
      <c r="K25" s="87">
        <f t="shared" si="10"/>
        <v>0</v>
      </c>
      <c r="L25" s="42"/>
      <c r="M25" s="42"/>
      <c r="N25" s="45"/>
      <c r="O25" s="88">
        <f t="shared" ref="O25:O26" si="12">IF(N25&lt;&gt;0,IF(N25+H25&gt;3*D25,0,IF(N25+H25&gt;D25*2.5,25,IF(N25+H25&gt;D25*2,50,IF(N25+H25&gt;D25*1.5,75,100)))),0)</f>
        <v>0</v>
      </c>
      <c r="P25" s="45"/>
      <c r="Q25" s="42"/>
      <c r="R25" s="42"/>
      <c r="S25" s="45"/>
      <c r="T25" s="45"/>
      <c r="U25" s="42"/>
      <c r="V25" s="88">
        <v>0</v>
      </c>
      <c r="W25" s="88"/>
    </row>
    <row r="26" spans="1:23" ht="39.950000000000003" customHeight="1" x14ac:dyDescent="0.25">
      <c r="A26" s="49" t="s">
        <v>841</v>
      </c>
      <c r="B26" s="49" t="s">
        <v>91</v>
      </c>
      <c r="C26" s="49"/>
      <c r="D26" s="32">
        <f t="shared" si="3"/>
        <v>0</v>
      </c>
      <c r="E26" s="42"/>
      <c r="F26" s="37">
        <f t="shared" si="8"/>
        <v>1</v>
      </c>
      <c r="G26" s="42"/>
      <c r="H26" s="45"/>
      <c r="I26" s="86">
        <f t="shared" si="9"/>
        <v>0</v>
      </c>
      <c r="J26" s="48"/>
      <c r="K26" s="87">
        <f t="shared" si="10"/>
        <v>0</v>
      </c>
      <c r="L26" s="42"/>
      <c r="M26" s="42"/>
      <c r="N26" s="45"/>
      <c r="O26" s="88">
        <f t="shared" si="12"/>
        <v>0</v>
      </c>
      <c r="P26" s="45"/>
      <c r="Q26" s="42"/>
      <c r="R26" s="42"/>
      <c r="S26" s="45"/>
      <c r="T26" s="45"/>
      <c r="U26" s="42"/>
      <c r="V26" s="88">
        <v>0</v>
      </c>
      <c r="W26" s="88"/>
    </row>
    <row r="27" spans="1:23" ht="39.950000000000003" customHeight="1" x14ac:dyDescent="0.25">
      <c r="A27" s="49" t="s">
        <v>2204</v>
      </c>
      <c r="B27" s="49" t="s">
        <v>56</v>
      </c>
      <c r="C27" s="49" t="s">
        <v>2205</v>
      </c>
      <c r="D27" s="32">
        <f t="shared" si="3"/>
        <v>1</v>
      </c>
      <c r="E27" s="42"/>
      <c r="F27" s="37">
        <f t="shared" si="8"/>
        <v>1</v>
      </c>
      <c r="G27" s="42"/>
      <c r="H27" s="45"/>
      <c r="I27" s="86">
        <f t="shared" si="9"/>
        <v>0</v>
      </c>
      <c r="J27" s="48"/>
      <c r="K27" s="87">
        <f t="shared" si="10"/>
        <v>0</v>
      </c>
      <c r="L27" s="42"/>
      <c r="M27" s="42"/>
      <c r="N27" s="45"/>
      <c r="O27" s="88">
        <f>IF(N27&lt;&gt;0,IF(N27+H27&gt;3*D27,0,IF(N27+H27&gt;D27*2.5,25,IF(N27+H27&gt;D27*2,50,IF(N27+H27&gt;D27*1.5,75,100)))),0)</f>
        <v>0</v>
      </c>
      <c r="P27" s="45"/>
      <c r="Q27" s="42"/>
      <c r="R27" s="42"/>
      <c r="S27" s="45"/>
      <c r="T27" s="45"/>
      <c r="U27" s="42"/>
      <c r="V27" s="88">
        <v>0</v>
      </c>
      <c r="W27" s="88"/>
    </row>
    <row r="28" spans="1:23" ht="39.950000000000003" customHeight="1" x14ac:dyDescent="0.25">
      <c r="A28" s="49" t="s">
        <v>2206</v>
      </c>
      <c r="B28" s="49" t="s">
        <v>56</v>
      </c>
      <c r="C28" s="49"/>
      <c r="D28" s="32">
        <f t="shared" si="3"/>
        <v>1</v>
      </c>
      <c r="E28" s="42"/>
      <c r="F28" s="37">
        <f t="shared" si="8"/>
        <v>1</v>
      </c>
      <c r="G28" s="42"/>
      <c r="H28" s="45"/>
      <c r="I28" s="86">
        <f t="shared" si="9"/>
        <v>0</v>
      </c>
      <c r="J28" s="48"/>
      <c r="K28" s="87">
        <f t="shared" si="10"/>
        <v>0</v>
      </c>
      <c r="L28" s="42"/>
      <c r="M28" s="42"/>
      <c r="N28" s="45"/>
      <c r="O28" s="88">
        <f t="shared" ref="O28:O29" si="13">IF(N28&lt;&gt;0,IF(N28+H28&gt;3*D28,0,IF(N28+H28&gt;D28*2.5,25,IF(N28+H28&gt;D28*2,50,IF(N28+H28&gt;D28*1.5,75,100)))),0)</f>
        <v>0</v>
      </c>
      <c r="P28" s="45"/>
      <c r="Q28" s="42"/>
      <c r="R28" s="42"/>
      <c r="S28" s="45"/>
      <c r="T28" s="45"/>
      <c r="U28" s="42"/>
      <c r="V28" s="88">
        <v>0</v>
      </c>
      <c r="W28" s="88"/>
    </row>
    <row r="29" spans="1:23" ht="39.950000000000003" customHeight="1" x14ac:dyDescent="0.25">
      <c r="A29" s="49" t="s">
        <v>2207</v>
      </c>
      <c r="B29" s="49" t="s">
        <v>80</v>
      </c>
      <c r="C29" s="49"/>
      <c r="D29" s="32">
        <f t="shared" si="3"/>
        <v>0</v>
      </c>
      <c r="E29" s="42"/>
      <c r="F29" s="37">
        <f t="shared" si="8"/>
        <v>1</v>
      </c>
      <c r="G29" s="42"/>
      <c r="H29" s="45"/>
      <c r="I29" s="86">
        <f t="shared" si="9"/>
        <v>0</v>
      </c>
      <c r="J29" s="48"/>
      <c r="K29" s="87">
        <f t="shared" si="10"/>
        <v>0</v>
      </c>
      <c r="L29" s="42"/>
      <c r="M29" s="42"/>
      <c r="N29" s="45"/>
      <c r="O29" s="88">
        <f t="shared" si="13"/>
        <v>0</v>
      </c>
      <c r="P29" s="45"/>
      <c r="Q29" s="42"/>
      <c r="R29" s="42"/>
      <c r="S29" s="45"/>
      <c r="T29" s="45"/>
      <c r="U29" s="42"/>
      <c r="V29" s="88">
        <v>0</v>
      </c>
      <c r="W29" s="88"/>
    </row>
    <row r="30" spans="1:23" ht="39.950000000000003" customHeight="1" x14ac:dyDescent="0.25">
      <c r="A30" s="49" t="s">
        <v>2208</v>
      </c>
      <c r="B30" s="49" t="s">
        <v>128</v>
      </c>
      <c r="C30" s="49"/>
      <c r="D30" s="32">
        <f t="shared" si="3"/>
        <v>0</v>
      </c>
      <c r="E30" s="42"/>
      <c r="F30" s="37">
        <f t="shared" si="8"/>
        <v>1</v>
      </c>
      <c r="G30" s="42"/>
      <c r="H30" s="45"/>
      <c r="I30" s="86">
        <f t="shared" si="9"/>
        <v>0</v>
      </c>
      <c r="J30" s="48"/>
      <c r="K30" s="87">
        <f t="shared" si="10"/>
        <v>0</v>
      </c>
      <c r="L30" s="42"/>
      <c r="M30" s="42"/>
      <c r="N30" s="45"/>
      <c r="O30" s="88">
        <f t="shared" ref="O30" si="14">IF(N30&lt;&gt;0,IF(N30+H30&gt;3*D30,0,IF(N30+H30&gt;D30*2.5,25,IF(N30+H30&gt;D30*2,50,IF(N30+H30&gt;D30*1.5,75,100)))),0)</f>
        <v>0</v>
      </c>
      <c r="P30" s="45"/>
      <c r="Q30" s="42"/>
      <c r="R30" s="42"/>
      <c r="S30" s="45"/>
      <c r="T30" s="45"/>
      <c r="U30" s="42"/>
      <c r="V30" s="88">
        <v>0</v>
      </c>
      <c r="W30" s="88"/>
    </row>
    <row r="31" spans="1:23" ht="39.950000000000003" customHeight="1" x14ac:dyDescent="0.25">
      <c r="A31" s="23" t="s">
        <v>60</v>
      </c>
      <c r="B31" s="23" t="s">
        <v>53</v>
      </c>
      <c r="C31" s="23" t="s">
        <v>54</v>
      </c>
      <c r="D31" s="36">
        <f>1000/85</f>
        <v>11.764705882352942</v>
      </c>
      <c r="E31" s="41"/>
      <c r="F31" s="28">
        <f>(AVERAGE(F32:F47)*$D$31)</f>
        <v>11.764705882352942</v>
      </c>
      <c r="G31" s="41"/>
      <c r="H31" s="44"/>
      <c r="I31" s="28">
        <f>(AVERAGE(I32:I47)*$D$31)</f>
        <v>0</v>
      </c>
      <c r="J31" s="47"/>
      <c r="K31" s="28">
        <f>(AVERAGE(K32:K47)*$D$31)</f>
        <v>0</v>
      </c>
      <c r="L31" s="41"/>
      <c r="M31" s="41"/>
      <c r="N31" s="44"/>
      <c r="O31" s="28">
        <f>AVERAGE(O32:O47)</f>
        <v>0</v>
      </c>
      <c r="P31" s="44"/>
      <c r="Q31" s="41"/>
      <c r="R31" s="41"/>
      <c r="S31" s="44"/>
      <c r="T31" s="44"/>
      <c r="U31" s="41"/>
      <c r="V31" s="28">
        <f>AVERAGE(V32:V47)</f>
        <v>0</v>
      </c>
      <c r="W31" s="28"/>
    </row>
    <row r="32" spans="1:23" ht="39.950000000000003" customHeight="1" x14ac:dyDescent="0.25">
      <c r="A32" s="49" t="s">
        <v>2209</v>
      </c>
      <c r="B32" s="49" t="s">
        <v>128</v>
      </c>
      <c r="C32" s="49" t="s">
        <v>2210</v>
      </c>
      <c r="D32" s="32">
        <f t="shared" si="3"/>
        <v>0</v>
      </c>
      <c r="E32" s="42"/>
      <c r="F32" s="37">
        <f t="shared" ref="F32:F47" si="15">IF(H32&lt;&gt;0,0,1)</f>
        <v>1</v>
      </c>
      <c r="G32" s="42"/>
      <c r="H32" s="45"/>
      <c r="I32" s="86">
        <f t="shared" ref="I32:I47" si="16">IF(H32&lt;&gt;0,IF(H32&lt;D32,1,0),0)</f>
        <v>0</v>
      </c>
      <c r="J32" s="48"/>
      <c r="K32" s="87">
        <f t="shared" ref="K32:K47" si="17">IF(J32&lt;&gt;0,IF(J32&lt;2017,1,0),0)</f>
        <v>0</v>
      </c>
      <c r="L32" s="42"/>
      <c r="M32" s="42"/>
      <c r="N32" s="45"/>
      <c r="O32" s="88">
        <f t="shared" ref="O32" si="18">IF(N32&lt;&gt;0,IF(N32+H32&gt;3*D32,0,IF(N32+H32&gt;D32*2.5,25,IF(N32+H32&gt;D32*2,50,IF(N32+H32&gt;D32*1.5,75,100)))),0)</f>
        <v>0</v>
      </c>
      <c r="P32" s="45"/>
      <c r="Q32" s="42"/>
      <c r="R32" s="42"/>
      <c r="S32" s="45"/>
      <c r="T32" s="45"/>
      <c r="U32" s="42"/>
      <c r="V32" s="88">
        <v>0</v>
      </c>
      <c r="W32" s="88"/>
    </row>
    <row r="33" spans="1:23" ht="39.950000000000003" customHeight="1" x14ac:dyDescent="0.25">
      <c r="A33" s="49" t="s">
        <v>2211</v>
      </c>
      <c r="B33" s="49" t="s">
        <v>91</v>
      </c>
      <c r="C33" s="49" t="s">
        <v>2212</v>
      </c>
      <c r="D33" s="32">
        <f t="shared" si="3"/>
        <v>0</v>
      </c>
      <c r="E33" s="42"/>
      <c r="F33" s="37">
        <f t="shared" si="15"/>
        <v>1</v>
      </c>
      <c r="G33" s="42"/>
      <c r="H33" s="45"/>
      <c r="I33" s="86">
        <f t="shared" si="16"/>
        <v>0</v>
      </c>
      <c r="J33" s="48"/>
      <c r="K33" s="87">
        <f t="shared" si="17"/>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2213</v>
      </c>
      <c r="B34" s="49" t="s">
        <v>56</v>
      </c>
      <c r="C34" s="49"/>
      <c r="D34" s="32">
        <f t="shared" si="3"/>
        <v>1</v>
      </c>
      <c r="E34" s="42"/>
      <c r="F34" s="37">
        <f t="shared" si="15"/>
        <v>1</v>
      </c>
      <c r="G34" s="42"/>
      <c r="H34" s="45"/>
      <c r="I34" s="86">
        <f t="shared" si="16"/>
        <v>0</v>
      </c>
      <c r="J34" s="48"/>
      <c r="K34" s="87">
        <f t="shared" si="17"/>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2214</v>
      </c>
      <c r="B35" s="49" t="s">
        <v>80</v>
      </c>
      <c r="C35" s="49" t="s">
        <v>2215</v>
      </c>
      <c r="D35" s="32">
        <f t="shared" si="3"/>
        <v>0</v>
      </c>
      <c r="E35" s="42"/>
      <c r="F35" s="37">
        <f t="shared" si="15"/>
        <v>1</v>
      </c>
      <c r="G35" s="42"/>
      <c r="H35" s="45"/>
      <c r="I35" s="86">
        <f t="shared" si="16"/>
        <v>0</v>
      </c>
      <c r="J35" s="48"/>
      <c r="K35" s="87">
        <f t="shared" si="17"/>
        <v>0</v>
      </c>
      <c r="L35" s="42"/>
      <c r="M35" s="42"/>
      <c r="N35" s="45"/>
      <c r="O35" s="88">
        <f t="shared" ref="O35:O36" si="19">IF(N35&lt;&gt;0,IF(N35+H35&gt;3*D35,0,IF(N35+H35&gt;D35*2.5,25,IF(N35+H35&gt;D35*2,50,IF(N35+H35&gt;D35*1.5,75,100)))),0)</f>
        <v>0</v>
      </c>
      <c r="P35" s="45"/>
      <c r="Q35" s="42"/>
      <c r="R35" s="42"/>
      <c r="S35" s="45"/>
      <c r="T35" s="45"/>
      <c r="U35" s="42"/>
      <c r="V35" s="88">
        <v>0</v>
      </c>
      <c r="W35" s="88"/>
    </row>
    <row r="36" spans="1:23" ht="39.950000000000003" customHeight="1" x14ac:dyDescent="0.25">
      <c r="A36" s="49" t="s">
        <v>2216</v>
      </c>
      <c r="B36" s="49" t="s">
        <v>80</v>
      </c>
      <c r="C36" s="49" t="s">
        <v>2217</v>
      </c>
      <c r="D36" s="32">
        <f t="shared" si="3"/>
        <v>0</v>
      </c>
      <c r="E36" s="42"/>
      <c r="F36" s="37">
        <f t="shared" si="15"/>
        <v>1</v>
      </c>
      <c r="G36" s="42"/>
      <c r="H36" s="45"/>
      <c r="I36" s="86">
        <f t="shared" si="16"/>
        <v>0</v>
      </c>
      <c r="J36" s="48"/>
      <c r="K36" s="87">
        <f t="shared" si="17"/>
        <v>0</v>
      </c>
      <c r="L36" s="42"/>
      <c r="M36" s="42"/>
      <c r="N36" s="45"/>
      <c r="O36" s="88">
        <f t="shared" si="19"/>
        <v>0</v>
      </c>
      <c r="P36" s="45"/>
      <c r="Q36" s="42"/>
      <c r="R36" s="42"/>
      <c r="S36" s="45"/>
      <c r="T36" s="45"/>
      <c r="U36" s="42"/>
      <c r="V36" s="88">
        <v>0</v>
      </c>
      <c r="W36" s="88"/>
    </row>
    <row r="37" spans="1:23" ht="39.950000000000003" customHeight="1" x14ac:dyDescent="0.25">
      <c r="A37" s="49" t="s">
        <v>2216</v>
      </c>
      <c r="B37" s="49" t="s">
        <v>80</v>
      </c>
      <c r="C37" s="49" t="s">
        <v>2218</v>
      </c>
      <c r="D37" s="32">
        <f t="shared" si="3"/>
        <v>0</v>
      </c>
      <c r="E37" s="42"/>
      <c r="F37" s="37">
        <f t="shared" si="15"/>
        <v>1</v>
      </c>
      <c r="G37" s="42"/>
      <c r="H37" s="45"/>
      <c r="I37" s="86">
        <f t="shared" si="16"/>
        <v>0</v>
      </c>
      <c r="J37" s="48"/>
      <c r="K37" s="87">
        <f t="shared" si="17"/>
        <v>0</v>
      </c>
      <c r="L37" s="42"/>
      <c r="M37" s="42"/>
      <c r="N37" s="45"/>
      <c r="O37" s="88">
        <f>IF(N37&lt;&gt;0,IF(N37+H37&gt;3*D37,0,IF(N37+H37&gt;D37*2.5,25,IF(N37+H37&gt;D37*2,50,IF(N37+H37&gt;D37*1.5,75,100)))),0)</f>
        <v>0</v>
      </c>
      <c r="P37" s="45"/>
      <c r="Q37" s="42"/>
      <c r="R37" s="42"/>
      <c r="S37" s="45"/>
      <c r="T37" s="45"/>
      <c r="U37" s="42"/>
      <c r="V37" s="88">
        <v>0</v>
      </c>
      <c r="W37" s="88"/>
    </row>
    <row r="38" spans="1:23" ht="39.950000000000003" customHeight="1" x14ac:dyDescent="0.25">
      <c r="A38" s="49" t="s">
        <v>2219</v>
      </c>
      <c r="B38" s="49" t="s">
        <v>56</v>
      </c>
      <c r="C38" s="49"/>
      <c r="D38" s="32">
        <f t="shared" si="3"/>
        <v>1</v>
      </c>
      <c r="E38" s="42"/>
      <c r="F38" s="37">
        <f t="shared" si="15"/>
        <v>1</v>
      </c>
      <c r="G38" s="42"/>
      <c r="H38" s="45"/>
      <c r="I38" s="86">
        <f t="shared" si="16"/>
        <v>0</v>
      </c>
      <c r="J38" s="48"/>
      <c r="K38" s="87">
        <f t="shared" si="17"/>
        <v>0</v>
      </c>
      <c r="L38" s="42"/>
      <c r="M38" s="42"/>
      <c r="N38" s="45"/>
      <c r="O38" s="88">
        <f t="shared" ref="O38:O39" si="20">IF(N38&lt;&gt;0,IF(N38+H38&gt;3*D38,0,IF(N38+H38&gt;D38*2.5,25,IF(N38+H38&gt;D38*2,50,IF(N38+H38&gt;D38*1.5,75,100)))),0)</f>
        <v>0</v>
      </c>
      <c r="P38" s="45"/>
      <c r="Q38" s="42"/>
      <c r="R38" s="42"/>
      <c r="S38" s="45"/>
      <c r="T38" s="45"/>
      <c r="U38" s="42"/>
      <c r="V38" s="88">
        <v>0</v>
      </c>
      <c r="W38" s="88"/>
    </row>
    <row r="39" spans="1:23" ht="39.950000000000003" customHeight="1" x14ac:dyDescent="0.25">
      <c r="A39" s="49" t="s">
        <v>2220</v>
      </c>
      <c r="B39" s="49" t="s">
        <v>91</v>
      </c>
      <c r="C39" s="49"/>
      <c r="D39" s="32">
        <f t="shared" si="3"/>
        <v>0</v>
      </c>
      <c r="E39" s="42"/>
      <c r="F39" s="37">
        <f t="shared" si="15"/>
        <v>1</v>
      </c>
      <c r="G39" s="42"/>
      <c r="H39" s="45"/>
      <c r="I39" s="86">
        <f t="shared" si="16"/>
        <v>0</v>
      </c>
      <c r="J39" s="48"/>
      <c r="K39" s="87">
        <f t="shared" si="17"/>
        <v>0</v>
      </c>
      <c r="L39" s="42"/>
      <c r="M39" s="42"/>
      <c r="N39" s="45"/>
      <c r="O39" s="88">
        <f t="shared" si="20"/>
        <v>0</v>
      </c>
      <c r="P39" s="45"/>
      <c r="Q39" s="42"/>
      <c r="R39" s="42"/>
      <c r="S39" s="45"/>
      <c r="T39" s="45"/>
      <c r="U39" s="42"/>
      <c r="V39" s="88">
        <v>0</v>
      </c>
      <c r="W39" s="88"/>
    </row>
    <row r="40" spans="1:23" ht="39.950000000000003" customHeight="1" x14ac:dyDescent="0.25">
      <c r="A40" s="49" t="s">
        <v>2221</v>
      </c>
      <c r="B40" s="49" t="s">
        <v>56</v>
      </c>
      <c r="C40" s="49"/>
      <c r="D40" s="32">
        <f t="shared" si="3"/>
        <v>1</v>
      </c>
      <c r="E40" s="42"/>
      <c r="F40" s="37">
        <f t="shared" si="15"/>
        <v>1</v>
      </c>
      <c r="G40" s="42"/>
      <c r="H40" s="45"/>
      <c r="I40" s="86">
        <f t="shared" si="16"/>
        <v>0</v>
      </c>
      <c r="J40" s="48"/>
      <c r="K40" s="87">
        <f t="shared" si="17"/>
        <v>0</v>
      </c>
      <c r="L40" s="42"/>
      <c r="M40" s="42"/>
      <c r="N40" s="45"/>
      <c r="O40" s="88">
        <f>IF(N40&lt;&gt;0,IF(N40+H40&gt;3*D40,0,IF(N40+H40&gt;D40*2.5,25,IF(N40+H40&gt;D40*2,50,IF(N40+H40&gt;D40*1.5,75,100)))),0)</f>
        <v>0</v>
      </c>
      <c r="P40" s="45"/>
      <c r="Q40" s="42"/>
      <c r="R40" s="42"/>
      <c r="S40" s="45"/>
      <c r="T40" s="45"/>
      <c r="U40" s="42"/>
      <c r="V40" s="88">
        <v>0</v>
      </c>
      <c r="W40" s="88"/>
    </row>
    <row r="41" spans="1:23" ht="39.950000000000003" customHeight="1" x14ac:dyDescent="0.25">
      <c r="A41" s="49" t="s">
        <v>2222</v>
      </c>
      <c r="B41" s="49" t="s">
        <v>91</v>
      </c>
      <c r="C41" s="49" t="s">
        <v>2223</v>
      </c>
      <c r="D41" s="32">
        <f t="shared" si="3"/>
        <v>0</v>
      </c>
      <c r="E41" s="42"/>
      <c r="F41" s="37">
        <f t="shared" si="15"/>
        <v>1</v>
      </c>
      <c r="G41" s="42"/>
      <c r="H41" s="45"/>
      <c r="I41" s="86">
        <f t="shared" si="16"/>
        <v>0</v>
      </c>
      <c r="J41" s="48"/>
      <c r="K41" s="87">
        <f t="shared" si="17"/>
        <v>0</v>
      </c>
      <c r="L41" s="42"/>
      <c r="M41" s="42"/>
      <c r="N41" s="45"/>
      <c r="O41" s="88">
        <f t="shared" ref="O41:O42" si="21">IF(N41&lt;&gt;0,IF(N41+H41&gt;3*D41,0,IF(N41+H41&gt;D41*2.5,25,IF(N41+H41&gt;D41*2,50,IF(N41+H41&gt;D41*1.5,75,100)))),0)</f>
        <v>0</v>
      </c>
      <c r="P41" s="45"/>
      <c r="Q41" s="42"/>
      <c r="R41" s="42"/>
      <c r="S41" s="45"/>
      <c r="T41" s="45"/>
      <c r="U41" s="42"/>
      <c r="V41" s="88">
        <v>0</v>
      </c>
      <c r="W41" s="88"/>
    </row>
    <row r="42" spans="1:23" ht="39.950000000000003" customHeight="1" x14ac:dyDescent="0.25">
      <c r="A42" s="49" t="s">
        <v>2224</v>
      </c>
      <c r="B42" s="49" t="s">
        <v>80</v>
      </c>
      <c r="C42" s="49" t="s">
        <v>2225</v>
      </c>
      <c r="D42" s="32">
        <f t="shared" si="3"/>
        <v>0</v>
      </c>
      <c r="E42" s="42"/>
      <c r="F42" s="37">
        <f t="shared" si="15"/>
        <v>1</v>
      </c>
      <c r="G42" s="42"/>
      <c r="H42" s="45"/>
      <c r="I42" s="86">
        <f t="shared" si="16"/>
        <v>0</v>
      </c>
      <c r="J42" s="48"/>
      <c r="K42" s="87">
        <f t="shared" si="17"/>
        <v>0</v>
      </c>
      <c r="L42" s="42"/>
      <c r="M42" s="42"/>
      <c r="N42" s="45"/>
      <c r="O42" s="88">
        <f t="shared" si="21"/>
        <v>0</v>
      </c>
      <c r="P42" s="45"/>
      <c r="Q42" s="42"/>
      <c r="R42" s="42"/>
      <c r="S42" s="45"/>
      <c r="T42" s="45"/>
      <c r="U42" s="42"/>
      <c r="V42" s="88">
        <v>0</v>
      </c>
      <c r="W42" s="88"/>
    </row>
    <row r="43" spans="1:23" ht="39.950000000000003" customHeight="1" x14ac:dyDescent="0.25">
      <c r="A43" s="49" t="s">
        <v>2226</v>
      </c>
      <c r="B43" s="49" t="s">
        <v>91</v>
      </c>
      <c r="C43" s="49"/>
      <c r="D43" s="32">
        <f t="shared" si="3"/>
        <v>0</v>
      </c>
      <c r="E43" s="42"/>
      <c r="F43" s="37">
        <f t="shared" si="15"/>
        <v>1</v>
      </c>
      <c r="G43" s="42"/>
      <c r="H43" s="45"/>
      <c r="I43" s="86">
        <f t="shared" si="16"/>
        <v>0</v>
      </c>
      <c r="J43" s="48"/>
      <c r="K43" s="87">
        <f t="shared" si="17"/>
        <v>0</v>
      </c>
      <c r="L43" s="42"/>
      <c r="M43" s="42"/>
      <c r="N43" s="45"/>
      <c r="O43" s="88">
        <f>IF(N43&lt;&gt;0,IF(N43+H43&gt;3*D43,0,IF(N43+H43&gt;D43*2.5,25,IF(N43+H43&gt;D43*2,50,IF(N43+H43&gt;D43*1.5,75,100)))),0)</f>
        <v>0</v>
      </c>
      <c r="P43" s="45"/>
      <c r="Q43" s="42"/>
      <c r="R43" s="42"/>
      <c r="S43" s="45"/>
      <c r="T43" s="45"/>
      <c r="U43" s="42"/>
      <c r="V43" s="88">
        <v>0</v>
      </c>
      <c r="W43" s="88"/>
    </row>
    <row r="44" spans="1:23" ht="39.950000000000003" customHeight="1" x14ac:dyDescent="0.25">
      <c r="A44" s="49" t="s">
        <v>2227</v>
      </c>
      <c r="B44" s="49" t="s">
        <v>80</v>
      </c>
      <c r="C44" s="49" t="s">
        <v>2228</v>
      </c>
      <c r="D44" s="32">
        <f t="shared" si="3"/>
        <v>0</v>
      </c>
      <c r="E44" s="42"/>
      <c r="F44" s="37">
        <f t="shared" si="15"/>
        <v>1</v>
      </c>
      <c r="G44" s="42"/>
      <c r="H44" s="45"/>
      <c r="I44" s="86">
        <f t="shared" si="16"/>
        <v>0</v>
      </c>
      <c r="J44" s="48"/>
      <c r="K44" s="87">
        <f t="shared" si="17"/>
        <v>0</v>
      </c>
      <c r="L44" s="42"/>
      <c r="M44" s="42"/>
      <c r="N44" s="45"/>
      <c r="O44" s="88">
        <f t="shared" ref="O44:O45" si="22">IF(N44&lt;&gt;0,IF(N44+H44&gt;3*D44,0,IF(N44+H44&gt;D44*2.5,25,IF(N44+H44&gt;D44*2,50,IF(N44+H44&gt;D44*1.5,75,100)))),0)</f>
        <v>0</v>
      </c>
      <c r="P44" s="45"/>
      <c r="Q44" s="42"/>
      <c r="R44" s="42"/>
      <c r="S44" s="45"/>
      <c r="T44" s="45"/>
      <c r="U44" s="42"/>
      <c r="V44" s="88">
        <v>0</v>
      </c>
      <c r="W44" s="88"/>
    </row>
    <row r="45" spans="1:23" ht="39.950000000000003" customHeight="1" x14ac:dyDescent="0.25">
      <c r="A45" s="49" t="s">
        <v>2229</v>
      </c>
      <c r="B45" s="49" t="s">
        <v>56</v>
      </c>
      <c r="C45" s="49" t="s">
        <v>2230</v>
      </c>
      <c r="D45" s="32">
        <f t="shared" si="3"/>
        <v>1</v>
      </c>
      <c r="E45" s="42"/>
      <c r="F45" s="37">
        <f t="shared" si="15"/>
        <v>1</v>
      </c>
      <c r="G45" s="42"/>
      <c r="H45" s="45"/>
      <c r="I45" s="86">
        <f t="shared" si="16"/>
        <v>0</v>
      </c>
      <c r="J45" s="48"/>
      <c r="K45" s="87">
        <f t="shared" si="17"/>
        <v>0</v>
      </c>
      <c r="L45" s="42"/>
      <c r="M45" s="42"/>
      <c r="N45" s="45"/>
      <c r="O45" s="88">
        <f t="shared" si="22"/>
        <v>0</v>
      </c>
      <c r="P45" s="45"/>
      <c r="Q45" s="42"/>
      <c r="R45" s="42"/>
      <c r="S45" s="45"/>
      <c r="T45" s="45"/>
      <c r="U45" s="42"/>
      <c r="V45" s="88">
        <v>0</v>
      </c>
      <c r="W45" s="88"/>
    </row>
    <row r="46" spans="1:23" ht="39.950000000000003" customHeight="1" x14ac:dyDescent="0.25">
      <c r="A46" s="49" t="s">
        <v>2231</v>
      </c>
      <c r="B46" s="49" t="s">
        <v>91</v>
      </c>
      <c r="C46" s="49" t="s">
        <v>2232</v>
      </c>
      <c r="D46" s="32">
        <f t="shared" si="3"/>
        <v>0</v>
      </c>
      <c r="E46" s="42"/>
      <c r="F46" s="37">
        <f t="shared" si="15"/>
        <v>1</v>
      </c>
      <c r="G46" s="42"/>
      <c r="H46" s="45"/>
      <c r="I46" s="86">
        <f t="shared" si="16"/>
        <v>0</v>
      </c>
      <c r="J46" s="48"/>
      <c r="K46" s="87">
        <f t="shared" si="17"/>
        <v>0</v>
      </c>
      <c r="L46" s="42"/>
      <c r="M46" s="42"/>
      <c r="N46" s="45"/>
      <c r="O46" s="88">
        <f>IF(N46&lt;&gt;0,IF(N46+H46&gt;3*D46,0,IF(N46+H46&gt;D46*2.5,25,IF(N46+H46&gt;D46*2,50,IF(N46+H46&gt;D46*1.5,75,100)))),0)</f>
        <v>0</v>
      </c>
      <c r="P46" s="45"/>
      <c r="Q46" s="42"/>
      <c r="R46" s="42"/>
      <c r="S46" s="45"/>
      <c r="T46" s="45"/>
      <c r="U46" s="42"/>
      <c r="V46" s="88">
        <v>0</v>
      </c>
      <c r="W46" s="88"/>
    </row>
    <row r="47" spans="1:23" ht="39.950000000000003" customHeight="1" x14ac:dyDescent="0.25">
      <c r="A47" s="49" t="s">
        <v>2233</v>
      </c>
      <c r="B47" s="49" t="s">
        <v>91</v>
      </c>
      <c r="C47" s="49" t="s">
        <v>2234</v>
      </c>
      <c r="D47" s="32">
        <f t="shared" si="3"/>
        <v>0</v>
      </c>
      <c r="E47" s="42"/>
      <c r="F47" s="37">
        <f t="shared" si="15"/>
        <v>1</v>
      </c>
      <c r="G47" s="42"/>
      <c r="H47" s="45"/>
      <c r="I47" s="86">
        <f t="shared" si="16"/>
        <v>0</v>
      </c>
      <c r="J47" s="48"/>
      <c r="K47" s="87">
        <f t="shared" si="17"/>
        <v>0</v>
      </c>
      <c r="L47" s="42"/>
      <c r="M47" s="42"/>
      <c r="N47" s="45"/>
      <c r="O47" s="88">
        <f t="shared" ref="O47" si="23">IF(N47&lt;&gt;0,IF(N47+H47&gt;3*D47,0,IF(N47+H47&gt;D47*2.5,25,IF(N47+H47&gt;D47*2,50,IF(N47+H47&gt;D47*1.5,75,100)))),0)</f>
        <v>0</v>
      </c>
      <c r="P47" s="45"/>
      <c r="Q47" s="42"/>
      <c r="R47" s="42"/>
      <c r="S47" s="45"/>
      <c r="T47" s="45"/>
      <c r="U47" s="42"/>
      <c r="V47" s="88">
        <v>0</v>
      </c>
      <c r="W47" s="88"/>
    </row>
    <row r="48" spans="1:23" ht="39.950000000000003" customHeight="1" x14ac:dyDescent="0.25">
      <c r="A48" s="23" t="s">
        <v>174</v>
      </c>
      <c r="B48" s="23" t="s">
        <v>53</v>
      </c>
      <c r="C48" s="23" t="s">
        <v>54</v>
      </c>
      <c r="D48" s="36">
        <f>2000/85</f>
        <v>23.529411764705884</v>
      </c>
      <c r="E48" s="41"/>
      <c r="F48" s="28">
        <f>(AVERAGE(F49:F49)*$D$48)</f>
        <v>23.529411764705884</v>
      </c>
      <c r="G48" s="41"/>
      <c r="H48" s="44"/>
      <c r="I48" s="28">
        <f>(AVERAGE(I49:I49)*$D$48)</f>
        <v>0</v>
      </c>
      <c r="J48" s="47"/>
      <c r="K48" s="28">
        <f>(AVERAGE(K49:K49)*$D$48)</f>
        <v>0</v>
      </c>
      <c r="L48" s="41"/>
      <c r="M48" s="41"/>
      <c r="N48" s="44"/>
      <c r="O48" s="28">
        <f>AVERAGE(O49:O49)</f>
        <v>0</v>
      </c>
      <c r="P48" s="44"/>
      <c r="Q48" s="41"/>
      <c r="R48" s="41"/>
      <c r="S48" s="44"/>
      <c r="T48" s="44"/>
      <c r="U48" s="41"/>
      <c r="V48" s="28">
        <f>AVERAGE(V49:V49)</f>
        <v>0</v>
      </c>
      <c r="W48" s="28"/>
    </row>
    <row r="49" spans="1:23" ht="39.950000000000003" customHeight="1" x14ac:dyDescent="0.25">
      <c r="A49" s="49" t="s">
        <v>2235</v>
      </c>
      <c r="B49" s="49" t="s">
        <v>80</v>
      </c>
      <c r="C49" s="50"/>
      <c r="D49" s="32">
        <f t="shared" si="3"/>
        <v>0</v>
      </c>
      <c r="E49" s="42"/>
      <c r="F49" s="37">
        <f>IF(H49&lt;&gt;0,0,1)</f>
        <v>1</v>
      </c>
      <c r="G49" s="42"/>
      <c r="H49" s="45"/>
      <c r="I49" s="86">
        <f>IF(H49&lt;&gt;0,IF(H49&lt;D49,1,0),0)</f>
        <v>0</v>
      </c>
      <c r="J49" s="48"/>
      <c r="K49" s="87">
        <f t="shared" ref="K49" si="24">IF(J49&lt;&gt;0,IF(J49&lt;2017,1,0),0)</f>
        <v>0</v>
      </c>
      <c r="L49" s="42"/>
      <c r="M49" s="42"/>
      <c r="N49" s="45"/>
      <c r="O49" s="88">
        <f t="shared" ref="O49" si="25">IF(N49&lt;&gt;0,IF(N49+H49&gt;3*D49,0,IF(N49+H49&gt;D49*2.5,25,IF(N49+H49&gt;D49*2,50,IF(N49+H49&gt;D49*1.5,75,100)))),0)</f>
        <v>0</v>
      </c>
      <c r="P49" s="45"/>
      <c r="Q49" s="42"/>
      <c r="R49" s="42"/>
      <c r="S49" s="45"/>
      <c r="T49" s="45"/>
      <c r="U49" s="42"/>
      <c r="V49" s="88">
        <v>0</v>
      </c>
      <c r="W49" s="88"/>
    </row>
    <row r="50" spans="1:23" x14ac:dyDescent="0.25">
      <c r="E50" s="93"/>
      <c r="G50" s="93"/>
      <c r="H50" s="94"/>
      <c r="J50" s="95"/>
      <c r="L50" s="93"/>
      <c r="M50" s="93"/>
      <c r="N50" s="94"/>
      <c r="P50" s="94"/>
      <c r="Q50" s="93"/>
      <c r="R50" s="93"/>
      <c r="S50" s="94"/>
      <c r="T50" s="94"/>
      <c r="U50" s="93"/>
    </row>
  </sheetData>
  <sheetProtection algorithmName="SHA-512" hashValue="eRcZD1Pq7O/XauXgUN1yj0W00NmXHMTjcjAGrHEdlPVY7mXWo9E8yLRBxnooa/rshDpX1h0LW3/NYAy+vgTACQ==" saltValue="y439X2rLc8qcL/W9wJ4uVw=="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95BA1E-0D95-419C-8A59-72A3E2DBCB58}">
          <x14:formula1>
            <xm:f>lista!$A$2:$A$6</xm:f>
          </x14:formula1>
          <xm:sqref>V49 V11:V19 V21:V30 V32:V47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1735-3BE9-4EF2-8EC6-C66975D48173}">
  <dimension ref="A1:W48"/>
  <sheetViews>
    <sheetView showGridLines="0" zoomScaleNormal="100" zoomScaleSheetLayoutView="100" workbookViewId="0">
      <pane ySplit="8" topLeftCell="A57" activePane="bottomLeft" state="frozen"/>
      <selection pane="bottomLeft" activeCell="E11" sqref="E11:E12"/>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2236</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SUM(P9:P47)</f>
        <v>0</v>
      </c>
      <c r="S6" s="75"/>
      <c r="T6" s="78">
        <f>SUM(T9:T47)</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2236</v>
      </c>
      <c r="B9" s="133"/>
      <c r="C9" s="133"/>
      <c r="D9" s="39">
        <f>+D10+D20+D27+D38+D40</f>
        <v>100</v>
      </c>
      <c r="E9" s="40"/>
      <c r="F9" s="27">
        <f>+F10+F20+F27+F38+F40</f>
        <v>100</v>
      </c>
      <c r="G9" s="40"/>
      <c r="H9" s="43"/>
      <c r="I9" s="27">
        <f>+I10+I20+I27+I38+I40</f>
        <v>0</v>
      </c>
      <c r="J9" s="46"/>
      <c r="K9" s="27">
        <f>+K10+K20+K27+K38+K40</f>
        <v>0</v>
      </c>
      <c r="L9" s="40"/>
      <c r="M9" s="40"/>
      <c r="N9" s="43"/>
      <c r="O9" s="27">
        <f>AVERAGE(O10,O20,O27,O38,O40)</f>
        <v>0</v>
      </c>
      <c r="P9" s="43"/>
      <c r="Q9" s="40"/>
      <c r="R9" s="40"/>
      <c r="S9" s="43"/>
      <c r="T9" s="43"/>
      <c r="U9" s="40"/>
      <c r="V9" s="27">
        <f>AVERAGE(V10,V20,V27,V38,V40)</f>
        <v>0</v>
      </c>
      <c r="W9" s="27"/>
    </row>
    <row r="10" spans="1:23" ht="39.950000000000003" customHeight="1" x14ac:dyDescent="0.25">
      <c r="A10" s="23" t="s">
        <v>52</v>
      </c>
      <c r="B10" s="23" t="s">
        <v>53</v>
      </c>
      <c r="C10" s="23" t="s">
        <v>54</v>
      </c>
      <c r="D10" s="36">
        <v>40</v>
      </c>
      <c r="E10" s="41"/>
      <c r="F10" s="28">
        <f>(AVERAGE(F11:F19)*$D$10)</f>
        <v>40</v>
      </c>
      <c r="G10" s="41"/>
      <c r="H10" s="44"/>
      <c r="I10" s="28">
        <f>(AVERAGE(I11:I19)*$D$10)</f>
        <v>0</v>
      </c>
      <c r="J10" s="47"/>
      <c r="K10" s="28">
        <f>(AVERAGE(K11:K19)*$D$10)</f>
        <v>0</v>
      </c>
      <c r="L10" s="41"/>
      <c r="M10" s="41"/>
      <c r="N10" s="44"/>
      <c r="O10" s="28">
        <f>AVERAGE(O11:O19)</f>
        <v>0</v>
      </c>
      <c r="P10" s="44"/>
      <c r="Q10" s="41"/>
      <c r="R10" s="41"/>
      <c r="S10" s="44"/>
      <c r="T10" s="44"/>
      <c r="U10" s="41"/>
      <c r="V10" s="28">
        <f>AVERAGE(V11:V19)</f>
        <v>0</v>
      </c>
      <c r="W10" s="28"/>
    </row>
    <row r="11" spans="1:23" ht="39.950000000000003" customHeight="1" x14ac:dyDescent="0.25">
      <c r="A11" s="49" t="s">
        <v>57</v>
      </c>
      <c r="B11" s="49" t="s">
        <v>58</v>
      </c>
      <c r="C11" s="49" t="s">
        <v>2370</v>
      </c>
      <c r="D11" s="32">
        <f>IF(B11="I",$F$2,IF(B11="G/2",$F$2/2,IF(B11="G/5",$F$2/5,IF(B11="G/10",$F$2/10,1))))</f>
        <v>0</v>
      </c>
      <c r="E11" s="42"/>
      <c r="F11" s="37">
        <f t="shared" ref="F11:F19" si="0">IF(H11&lt;&gt;0,0,1)</f>
        <v>1</v>
      </c>
      <c r="G11" s="42"/>
      <c r="H11" s="45"/>
      <c r="I11" s="86">
        <f t="shared" ref="I11:I19" si="1">IF(H11&lt;&gt;0,IF(H11&lt;D11,1,0),0)</f>
        <v>0</v>
      </c>
      <c r="J11" s="48"/>
      <c r="K11" s="87">
        <f t="shared" ref="K11:K19"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2371</v>
      </c>
      <c r="B12" s="49" t="s">
        <v>128</v>
      </c>
      <c r="C12" s="49" t="s">
        <v>2372</v>
      </c>
      <c r="D12" s="32">
        <f t="shared" ref="D12:D47" si="3">IF(B12="I",$F$2,IF(B12="G/2",$F$2/2,IF(B12="G/5",$F$2/5,IF(B12="G/10",$F$2/10,1))))</f>
        <v>0</v>
      </c>
      <c r="E12" s="42"/>
      <c r="F12" s="37">
        <f t="shared" si="0"/>
        <v>1</v>
      </c>
      <c r="G12" s="42"/>
      <c r="H12" s="45"/>
      <c r="I12" s="86">
        <f t="shared" si="1"/>
        <v>0</v>
      </c>
      <c r="J12" s="48"/>
      <c r="K12" s="87">
        <f t="shared" si="2"/>
        <v>0</v>
      </c>
      <c r="L12" s="42"/>
      <c r="M12" s="42"/>
      <c r="N12" s="45"/>
      <c r="O12" s="88">
        <f t="shared" ref="O12:O18" si="4">IF(N12&lt;&gt;0,IF(N12+H12&gt;3*D12,0,IF(N12+H12&gt;D12*2.5,25,IF(N12+H12&gt;D12*2,50,IF(N12+H12&gt;D12*1.5,75,100)))),0)</f>
        <v>0</v>
      </c>
      <c r="P12" s="45"/>
      <c r="Q12" s="42"/>
      <c r="R12" s="42"/>
      <c r="S12" s="45"/>
      <c r="T12" s="45"/>
      <c r="U12" s="42"/>
      <c r="V12" s="88">
        <v>0</v>
      </c>
      <c r="W12" s="88"/>
    </row>
    <row r="13" spans="1:23" ht="39.950000000000003" customHeight="1" x14ac:dyDescent="0.25">
      <c r="A13" s="49" t="s">
        <v>59</v>
      </c>
      <c r="B13" s="49" t="s">
        <v>128</v>
      </c>
      <c r="C13" s="49" t="s">
        <v>2373</v>
      </c>
      <c r="D13" s="32">
        <f t="shared" si="3"/>
        <v>0</v>
      </c>
      <c r="E13" s="42"/>
      <c r="F13" s="37">
        <f t="shared" si="0"/>
        <v>1</v>
      </c>
      <c r="G13" s="42"/>
      <c r="H13" s="45"/>
      <c r="I13" s="86">
        <f t="shared" si="1"/>
        <v>0</v>
      </c>
      <c r="J13" s="48"/>
      <c r="K13" s="87">
        <f t="shared" si="2"/>
        <v>0</v>
      </c>
      <c r="L13" s="42"/>
      <c r="M13" s="42"/>
      <c r="N13" s="45"/>
      <c r="O13" s="88">
        <f t="shared" si="4"/>
        <v>0</v>
      </c>
      <c r="P13" s="45"/>
      <c r="Q13" s="42"/>
      <c r="R13" s="42"/>
      <c r="S13" s="45"/>
      <c r="T13" s="45"/>
      <c r="U13" s="42"/>
      <c r="V13" s="88">
        <v>0</v>
      </c>
      <c r="W13" s="88"/>
    </row>
    <row r="14" spans="1:23" ht="39.950000000000003" customHeight="1" x14ac:dyDescent="0.25">
      <c r="A14" s="49" t="s">
        <v>2374</v>
      </c>
      <c r="B14" s="49" t="s">
        <v>80</v>
      </c>
      <c r="C14" s="49" t="s">
        <v>2375</v>
      </c>
      <c r="D14" s="32">
        <f>IF(B14="I",$F$2,IF(B14="G/2",$F$2/2,IF(B14="G/5",$F$2/5,IF(B14="G/10",$F$2/10,1))))</f>
        <v>0</v>
      </c>
      <c r="E14" s="42"/>
      <c r="F14" s="37">
        <f t="shared" si="0"/>
        <v>1</v>
      </c>
      <c r="G14" s="42"/>
      <c r="H14" s="45"/>
      <c r="I14" s="86">
        <f t="shared" si="1"/>
        <v>0</v>
      </c>
      <c r="J14" s="48"/>
      <c r="K14" s="87">
        <f t="shared" si="2"/>
        <v>0</v>
      </c>
      <c r="L14" s="42"/>
      <c r="M14" s="42"/>
      <c r="N14" s="45"/>
      <c r="O14" s="88">
        <f>IF(N14&lt;&gt;0,IF(N14+H14&gt;3*D14,0,IF(N14+H14&gt;D14*2.5,25,IF(N14+H14&gt;D14*2,50,IF(N14+H14&gt;D14*1.5,75,100)))),0)</f>
        <v>0</v>
      </c>
      <c r="P14" s="45"/>
      <c r="Q14" s="42"/>
      <c r="R14" s="42"/>
      <c r="S14" s="45"/>
      <c r="T14" s="45"/>
      <c r="U14" s="42"/>
      <c r="V14" s="88">
        <v>0</v>
      </c>
      <c r="W14" s="88"/>
    </row>
    <row r="15" spans="1:23" ht="39.950000000000003" customHeight="1" x14ac:dyDescent="0.25">
      <c r="A15" s="49" t="s">
        <v>2376</v>
      </c>
      <c r="B15" s="49" t="s">
        <v>56</v>
      </c>
      <c r="C15" s="49"/>
      <c r="D15" s="32">
        <f t="shared" ref="D15:D16" si="5">IF(B15="I",$F$2,IF(B15="G/2",$F$2/2,IF(B15="G/5",$F$2/5,IF(B15="G/10",$F$2/10,1))))</f>
        <v>1</v>
      </c>
      <c r="E15" s="42"/>
      <c r="F15" s="37">
        <f t="shared" si="0"/>
        <v>1</v>
      </c>
      <c r="G15" s="42"/>
      <c r="H15" s="45"/>
      <c r="I15" s="86">
        <f t="shared" si="1"/>
        <v>0</v>
      </c>
      <c r="J15" s="48"/>
      <c r="K15" s="87">
        <f t="shared" si="2"/>
        <v>0</v>
      </c>
      <c r="L15" s="42"/>
      <c r="M15" s="42"/>
      <c r="N15" s="45"/>
      <c r="O15" s="88">
        <f t="shared" ref="O15:O16" si="6">IF(N15&lt;&gt;0,IF(N15+H15&gt;3*D15,0,IF(N15+H15&gt;D15*2.5,25,IF(N15+H15&gt;D15*2,50,IF(N15+H15&gt;D15*1.5,75,100)))),0)</f>
        <v>0</v>
      </c>
      <c r="P15" s="45"/>
      <c r="Q15" s="42"/>
      <c r="R15" s="42"/>
      <c r="S15" s="45"/>
      <c r="T15" s="45"/>
      <c r="U15" s="42"/>
      <c r="V15" s="88">
        <v>0</v>
      </c>
      <c r="W15" s="88"/>
    </row>
    <row r="16" spans="1:23" ht="39.950000000000003" customHeight="1" x14ac:dyDescent="0.25">
      <c r="A16" s="49" t="s">
        <v>2377</v>
      </c>
      <c r="B16" s="49" t="s">
        <v>128</v>
      </c>
      <c r="C16" s="49" t="s">
        <v>2378</v>
      </c>
      <c r="D16" s="32">
        <f t="shared" si="5"/>
        <v>0</v>
      </c>
      <c r="E16" s="42"/>
      <c r="F16" s="37">
        <f t="shared" si="0"/>
        <v>1</v>
      </c>
      <c r="G16" s="42"/>
      <c r="H16" s="45"/>
      <c r="I16" s="86">
        <f t="shared" si="1"/>
        <v>0</v>
      </c>
      <c r="J16" s="48"/>
      <c r="K16" s="87">
        <f t="shared" si="2"/>
        <v>0</v>
      </c>
      <c r="L16" s="42"/>
      <c r="M16" s="42"/>
      <c r="N16" s="45"/>
      <c r="O16" s="88">
        <f t="shared" si="6"/>
        <v>0</v>
      </c>
      <c r="P16" s="45"/>
      <c r="Q16" s="42"/>
      <c r="R16" s="42"/>
      <c r="S16" s="45"/>
      <c r="T16" s="45"/>
      <c r="U16" s="42"/>
      <c r="V16" s="88">
        <v>0</v>
      </c>
      <c r="W16" s="88"/>
    </row>
    <row r="17" spans="1:23" ht="39.950000000000003" customHeight="1" x14ac:dyDescent="0.25">
      <c r="A17" s="49" t="s">
        <v>2379</v>
      </c>
      <c r="B17" s="49" t="s">
        <v>56</v>
      </c>
      <c r="C17" s="49"/>
      <c r="D17" s="32">
        <f>IF(B17="I",$F$2,IF(B17="G/2",$F$2/2,IF(B17="G/5",$F$2/5,IF(B17="G/10",$F$2/10,1))))</f>
        <v>1</v>
      </c>
      <c r="E17" s="42"/>
      <c r="F17" s="37">
        <f t="shared" si="0"/>
        <v>1</v>
      </c>
      <c r="G17" s="42"/>
      <c r="H17" s="45"/>
      <c r="I17" s="86">
        <f t="shared" si="1"/>
        <v>0</v>
      </c>
      <c r="J17" s="48"/>
      <c r="K17" s="87">
        <f t="shared" si="2"/>
        <v>0</v>
      </c>
      <c r="L17" s="42"/>
      <c r="M17" s="42"/>
      <c r="N17" s="45"/>
      <c r="O17" s="88">
        <f>IF(N17&lt;&gt;0,IF(N17+H17&gt;3*D17,0,IF(N17+H17&gt;D17*2.5,25,IF(N17+H17&gt;D17*2,50,IF(N17+H17&gt;D17*1.5,75,100)))),0)</f>
        <v>0</v>
      </c>
      <c r="P17" s="45"/>
      <c r="Q17" s="42"/>
      <c r="R17" s="42"/>
      <c r="S17" s="45"/>
      <c r="T17" s="45"/>
      <c r="U17" s="42"/>
      <c r="V17" s="88">
        <v>0</v>
      </c>
      <c r="W17" s="88"/>
    </row>
    <row r="18" spans="1:23" ht="39.950000000000003" customHeight="1" x14ac:dyDescent="0.25">
      <c r="A18" s="49" t="s">
        <v>2380</v>
      </c>
      <c r="B18" s="49" t="s">
        <v>56</v>
      </c>
      <c r="C18" s="49"/>
      <c r="D18" s="32">
        <f t="shared" si="3"/>
        <v>1</v>
      </c>
      <c r="E18" s="42"/>
      <c r="F18" s="37">
        <f t="shared" si="0"/>
        <v>1</v>
      </c>
      <c r="G18" s="42"/>
      <c r="H18" s="45"/>
      <c r="I18" s="86">
        <f t="shared" si="1"/>
        <v>0</v>
      </c>
      <c r="J18" s="48"/>
      <c r="K18" s="87">
        <f t="shared" si="2"/>
        <v>0</v>
      </c>
      <c r="L18" s="42"/>
      <c r="M18" s="42"/>
      <c r="N18" s="45"/>
      <c r="O18" s="88">
        <f t="shared" si="4"/>
        <v>0</v>
      </c>
      <c r="P18" s="45"/>
      <c r="Q18" s="42"/>
      <c r="R18" s="42"/>
      <c r="S18" s="45"/>
      <c r="T18" s="45"/>
      <c r="U18" s="42"/>
      <c r="V18" s="88">
        <v>0</v>
      </c>
      <c r="W18" s="88"/>
    </row>
    <row r="19" spans="1:23" ht="39.950000000000003" customHeight="1" x14ac:dyDescent="0.25">
      <c r="A19" s="49" t="s">
        <v>2381</v>
      </c>
      <c r="B19" s="49" t="s">
        <v>128</v>
      </c>
      <c r="C19" s="49" t="s">
        <v>2382</v>
      </c>
      <c r="D19" s="32">
        <f t="shared" si="3"/>
        <v>0</v>
      </c>
      <c r="E19" s="42"/>
      <c r="F19" s="37">
        <f t="shared" si="0"/>
        <v>1</v>
      </c>
      <c r="G19" s="42"/>
      <c r="H19" s="45"/>
      <c r="I19" s="86">
        <f t="shared" si="1"/>
        <v>0</v>
      </c>
      <c r="J19" s="48"/>
      <c r="K19" s="87">
        <f t="shared" si="2"/>
        <v>0</v>
      </c>
      <c r="L19" s="42"/>
      <c r="M19" s="42"/>
      <c r="N19" s="45"/>
      <c r="O19" s="88">
        <f t="shared" ref="O19" si="7">IF(N19&lt;&gt;0,IF(N19+H19&gt;3*D19,0,IF(N19+H19&gt;D19*2.5,25,IF(N19+H19&gt;D19*2,50,IF(N19+H19&gt;D19*1.5,75,100)))),0)</f>
        <v>0</v>
      </c>
      <c r="P19" s="45"/>
      <c r="Q19" s="42"/>
      <c r="R19" s="42"/>
      <c r="S19" s="45"/>
      <c r="T19" s="45"/>
      <c r="U19" s="42"/>
      <c r="V19" s="88">
        <v>0</v>
      </c>
      <c r="W19" s="88"/>
    </row>
    <row r="20" spans="1:23" ht="39.950000000000003" customHeight="1" x14ac:dyDescent="0.25">
      <c r="A20" s="23" t="s">
        <v>72</v>
      </c>
      <c r="B20" s="23" t="s">
        <v>53</v>
      </c>
      <c r="C20" s="23" t="s">
        <v>54</v>
      </c>
      <c r="D20" s="36">
        <v>15</v>
      </c>
      <c r="E20" s="41"/>
      <c r="F20" s="28">
        <f>(AVERAGE(F21:F26)*$D$20)</f>
        <v>15</v>
      </c>
      <c r="G20" s="41"/>
      <c r="H20" s="44"/>
      <c r="I20" s="28">
        <f>(AVERAGE(I21:I26)*$D$20)</f>
        <v>0</v>
      </c>
      <c r="J20" s="47"/>
      <c r="K20" s="28">
        <f>(AVERAGE(K21:K26)*$D$20)</f>
        <v>0</v>
      </c>
      <c r="L20" s="41"/>
      <c r="M20" s="41"/>
      <c r="N20" s="44"/>
      <c r="O20" s="28">
        <f>AVERAGE(O21:O26)</f>
        <v>0</v>
      </c>
      <c r="P20" s="44"/>
      <c r="Q20" s="41"/>
      <c r="R20" s="41"/>
      <c r="S20" s="44"/>
      <c r="T20" s="44"/>
      <c r="U20" s="41"/>
      <c r="V20" s="28">
        <f>AVERAGE(V21:V26)</f>
        <v>0</v>
      </c>
      <c r="W20" s="28"/>
    </row>
    <row r="21" spans="1:23" ht="39.950000000000003" customHeight="1" x14ac:dyDescent="0.25">
      <c r="A21" s="49" t="s">
        <v>976</v>
      </c>
      <c r="B21" s="49" t="s">
        <v>80</v>
      </c>
      <c r="C21" s="49"/>
      <c r="D21" s="32">
        <f t="shared" si="3"/>
        <v>0</v>
      </c>
      <c r="E21" s="42"/>
      <c r="F21" s="37">
        <f t="shared" ref="F21:F26" si="8">IF(H21&lt;&gt;0,0,1)</f>
        <v>1</v>
      </c>
      <c r="G21" s="42"/>
      <c r="H21" s="45"/>
      <c r="I21" s="86">
        <f t="shared" ref="I21:I26" si="9">IF(H21&lt;&gt;0,IF(H21&lt;D21,1,0),0)</f>
        <v>0</v>
      </c>
      <c r="J21" s="48"/>
      <c r="K21" s="87">
        <f t="shared" ref="K21:K26" si="10">IF(J21&lt;&gt;0,IF(J21&lt;2017,1,0),0)</f>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2383</v>
      </c>
      <c r="B22" s="49" t="s">
        <v>80</v>
      </c>
      <c r="C22" s="49"/>
      <c r="D22" s="32">
        <f t="shared" si="3"/>
        <v>0</v>
      </c>
      <c r="E22" s="42"/>
      <c r="F22" s="37">
        <f t="shared" si="8"/>
        <v>1</v>
      </c>
      <c r="G22" s="42"/>
      <c r="H22" s="45"/>
      <c r="I22" s="86">
        <f t="shared" si="9"/>
        <v>0</v>
      </c>
      <c r="J22" s="48"/>
      <c r="K22" s="87">
        <f t="shared" si="10"/>
        <v>0</v>
      </c>
      <c r="L22" s="42"/>
      <c r="M22" s="42"/>
      <c r="N22" s="45"/>
      <c r="O22" s="88">
        <f t="shared" ref="O22:O23" si="11">IF(N22&lt;&gt;0,IF(N22+H22&gt;3*D22,0,IF(N22+H22&gt;D22*2.5,25,IF(N22+H22&gt;D22*2,50,IF(N22+H22&gt;D22*1.5,75,100)))),0)</f>
        <v>0</v>
      </c>
      <c r="P22" s="45"/>
      <c r="Q22" s="42"/>
      <c r="R22" s="42"/>
      <c r="S22" s="45"/>
      <c r="T22" s="45"/>
      <c r="U22" s="42"/>
      <c r="V22" s="88">
        <v>0</v>
      </c>
      <c r="W22" s="88"/>
    </row>
    <row r="23" spans="1:23" ht="39.950000000000003" customHeight="1" x14ac:dyDescent="0.25">
      <c r="A23" s="49" t="s">
        <v>841</v>
      </c>
      <c r="B23" s="49" t="s">
        <v>58</v>
      </c>
      <c r="C23" s="49"/>
      <c r="D23" s="32">
        <f t="shared" si="3"/>
        <v>0</v>
      </c>
      <c r="E23" s="42"/>
      <c r="F23" s="37">
        <f t="shared" si="8"/>
        <v>1</v>
      </c>
      <c r="G23" s="42"/>
      <c r="H23" s="45"/>
      <c r="I23" s="86">
        <f t="shared" si="9"/>
        <v>0</v>
      </c>
      <c r="J23" s="48"/>
      <c r="K23" s="87">
        <f t="shared" si="10"/>
        <v>0</v>
      </c>
      <c r="L23" s="42"/>
      <c r="M23" s="42"/>
      <c r="N23" s="45"/>
      <c r="O23" s="88">
        <f t="shared" si="11"/>
        <v>0</v>
      </c>
      <c r="P23" s="45"/>
      <c r="Q23" s="42"/>
      <c r="R23" s="42"/>
      <c r="S23" s="45"/>
      <c r="T23" s="45"/>
      <c r="U23" s="42"/>
      <c r="V23" s="88">
        <v>0</v>
      </c>
      <c r="W23" s="88"/>
    </row>
    <row r="24" spans="1:23" ht="39.950000000000003" customHeight="1" x14ac:dyDescent="0.25">
      <c r="A24" s="49" t="s">
        <v>1036</v>
      </c>
      <c r="B24" s="49" t="s">
        <v>56</v>
      </c>
      <c r="C24" s="49"/>
      <c r="D24" s="32">
        <f t="shared" si="3"/>
        <v>1</v>
      </c>
      <c r="E24" s="42"/>
      <c r="F24" s="37">
        <f t="shared" si="8"/>
        <v>1</v>
      </c>
      <c r="G24" s="42"/>
      <c r="H24" s="45"/>
      <c r="I24" s="86">
        <f t="shared" si="9"/>
        <v>0</v>
      </c>
      <c r="J24" s="48"/>
      <c r="K24" s="87">
        <f t="shared" si="10"/>
        <v>0</v>
      </c>
      <c r="L24" s="42"/>
      <c r="M24" s="42"/>
      <c r="N24" s="45"/>
      <c r="O24" s="88">
        <f t="shared" ref="O24" si="12">IF(N24&lt;&gt;0,IF(N24+H24&gt;3*D24,0,IF(N24+H24&gt;D24*2.5,25,IF(N24+H24&gt;D24*2,50,IF(N24+H24&gt;D24*1.5,75,100)))),0)</f>
        <v>0</v>
      </c>
      <c r="P24" s="45"/>
      <c r="Q24" s="42"/>
      <c r="R24" s="42"/>
      <c r="S24" s="45"/>
      <c r="T24" s="45"/>
      <c r="U24" s="42"/>
      <c r="V24" s="88">
        <v>0</v>
      </c>
      <c r="W24" s="88"/>
    </row>
    <row r="25" spans="1:23" ht="39.950000000000003" customHeight="1" x14ac:dyDescent="0.25">
      <c r="A25" s="49" t="s">
        <v>2384</v>
      </c>
      <c r="B25" s="49" t="s">
        <v>80</v>
      </c>
      <c r="C25" s="49"/>
      <c r="D25" s="32">
        <f t="shared" si="3"/>
        <v>0</v>
      </c>
      <c r="E25" s="42"/>
      <c r="F25" s="37">
        <f t="shared" si="8"/>
        <v>1</v>
      </c>
      <c r="G25" s="42"/>
      <c r="H25" s="45"/>
      <c r="I25" s="86">
        <f t="shared" si="9"/>
        <v>0</v>
      </c>
      <c r="J25" s="48"/>
      <c r="K25" s="87">
        <f t="shared" si="10"/>
        <v>0</v>
      </c>
      <c r="L25" s="42"/>
      <c r="M25" s="42"/>
      <c r="N25" s="45"/>
      <c r="O25" s="88">
        <f>IF(N25&lt;&gt;0,IF(N25+H25&gt;3*D25,0,IF(N25+H25&gt;D25*2.5,25,IF(N25+H25&gt;D25*2,50,IF(N25+H25&gt;D25*1.5,75,100)))),0)</f>
        <v>0</v>
      </c>
      <c r="P25" s="45"/>
      <c r="Q25" s="42"/>
      <c r="R25" s="42"/>
      <c r="S25" s="45"/>
      <c r="T25" s="45"/>
      <c r="U25" s="42"/>
      <c r="V25" s="88">
        <v>0</v>
      </c>
      <c r="W25" s="88"/>
    </row>
    <row r="26" spans="1:23" ht="39.950000000000003" customHeight="1" x14ac:dyDescent="0.25">
      <c r="A26" s="49" t="s">
        <v>2385</v>
      </c>
      <c r="B26" s="49" t="s">
        <v>58</v>
      </c>
      <c r="C26" s="49"/>
      <c r="D26" s="32">
        <f t="shared" si="3"/>
        <v>0</v>
      </c>
      <c r="E26" s="42"/>
      <c r="F26" s="37">
        <f t="shared" si="8"/>
        <v>1</v>
      </c>
      <c r="G26" s="42"/>
      <c r="H26" s="45"/>
      <c r="I26" s="86">
        <f t="shared" si="9"/>
        <v>0</v>
      </c>
      <c r="J26" s="48"/>
      <c r="K26" s="87">
        <f t="shared" si="10"/>
        <v>0</v>
      </c>
      <c r="L26" s="42"/>
      <c r="M26" s="42"/>
      <c r="N26" s="45"/>
      <c r="O26" s="88">
        <f t="shared" ref="O26" si="13">IF(N26&lt;&gt;0,IF(N26+H26&gt;3*D26,0,IF(N26+H26&gt;D26*2.5,25,IF(N26+H26&gt;D26*2,50,IF(N26+H26&gt;D26*1.5,75,100)))),0)</f>
        <v>0</v>
      </c>
      <c r="P26" s="45"/>
      <c r="Q26" s="42"/>
      <c r="R26" s="42"/>
      <c r="S26" s="45"/>
      <c r="T26" s="45"/>
      <c r="U26" s="42"/>
      <c r="V26" s="88">
        <v>0</v>
      </c>
      <c r="W26" s="88"/>
    </row>
    <row r="27" spans="1:23" ht="39.950000000000003" customHeight="1" x14ac:dyDescent="0.25">
      <c r="A27" s="23" t="s">
        <v>60</v>
      </c>
      <c r="B27" s="23" t="s">
        <v>53</v>
      </c>
      <c r="C27" s="23" t="s">
        <v>54</v>
      </c>
      <c r="D27" s="36">
        <v>10</v>
      </c>
      <c r="E27" s="41"/>
      <c r="F27" s="28">
        <f>(AVERAGE(F28:F37)*$D$27)</f>
        <v>10</v>
      </c>
      <c r="G27" s="41"/>
      <c r="H27" s="44"/>
      <c r="I27" s="28">
        <f>(AVERAGE(I28:I37)*$D$27)</f>
        <v>0</v>
      </c>
      <c r="J27" s="47"/>
      <c r="K27" s="28">
        <f>(AVERAGE(K28:K37)*$D$27)</f>
        <v>0</v>
      </c>
      <c r="L27" s="41"/>
      <c r="M27" s="41"/>
      <c r="N27" s="44"/>
      <c r="O27" s="28">
        <f>AVERAGE(O28:O37)</f>
        <v>0</v>
      </c>
      <c r="P27" s="44"/>
      <c r="Q27" s="41"/>
      <c r="R27" s="41"/>
      <c r="S27" s="44"/>
      <c r="T27" s="44"/>
      <c r="U27" s="41"/>
      <c r="V27" s="28">
        <f>AVERAGE(V28:V37)</f>
        <v>0</v>
      </c>
      <c r="W27" s="28"/>
    </row>
    <row r="28" spans="1:23" ht="39.950000000000003" customHeight="1" x14ac:dyDescent="0.25">
      <c r="A28" s="49" t="s">
        <v>2386</v>
      </c>
      <c r="B28" s="49" t="s">
        <v>58</v>
      </c>
      <c r="C28" s="49"/>
      <c r="D28" s="32">
        <f t="shared" si="3"/>
        <v>0</v>
      </c>
      <c r="E28" s="42"/>
      <c r="F28" s="37">
        <f t="shared" ref="F28:F37" si="14">IF(H28&lt;&gt;0,0,1)</f>
        <v>1</v>
      </c>
      <c r="G28" s="42"/>
      <c r="H28" s="45"/>
      <c r="I28" s="86">
        <f t="shared" ref="I28:I37" si="15">IF(H28&lt;&gt;0,IF(H28&lt;D28,1,0),0)</f>
        <v>0</v>
      </c>
      <c r="J28" s="48"/>
      <c r="K28" s="87">
        <f t="shared" ref="K28:K37" si="16">IF(J28&lt;&gt;0,IF(J28&lt;2017,1,0),0)</f>
        <v>0</v>
      </c>
      <c r="L28" s="42"/>
      <c r="M28" s="42"/>
      <c r="N28" s="45"/>
      <c r="O28" s="88">
        <f t="shared" ref="O28" si="17">IF(N28&lt;&gt;0,IF(N28+H28&gt;3*D28,0,IF(N28+H28&gt;D28*2.5,25,IF(N28+H28&gt;D28*2,50,IF(N28+H28&gt;D28*1.5,75,100)))),0)</f>
        <v>0</v>
      </c>
      <c r="P28" s="45"/>
      <c r="Q28" s="42"/>
      <c r="R28" s="42"/>
      <c r="S28" s="45"/>
      <c r="T28" s="45"/>
      <c r="U28" s="42"/>
      <c r="V28" s="88">
        <v>0</v>
      </c>
      <c r="W28" s="88"/>
    </row>
    <row r="29" spans="1:23" ht="39.950000000000003" customHeight="1" x14ac:dyDescent="0.25">
      <c r="A29" s="49" t="s">
        <v>2387</v>
      </c>
      <c r="B29" s="49" t="s">
        <v>128</v>
      </c>
      <c r="C29" s="49" t="s">
        <v>2388</v>
      </c>
      <c r="D29" s="32">
        <f t="shared" si="3"/>
        <v>0</v>
      </c>
      <c r="E29" s="42"/>
      <c r="F29" s="37">
        <f t="shared" si="14"/>
        <v>1</v>
      </c>
      <c r="G29" s="42"/>
      <c r="H29" s="45"/>
      <c r="I29" s="86">
        <f t="shared" si="15"/>
        <v>0</v>
      </c>
      <c r="J29" s="48"/>
      <c r="K29" s="87">
        <f t="shared" si="16"/>
        <v>0</v>
      </c>
      <c r="L29" s="42"/>
      <c r="M29" s="42"/>
      <c r="N29" s="45"/>
      <c r="O29" s="88">
        <f>IF(N29&lt;&gt;0,IF(N29+H29&gt;3*D29,0,IF(N29+H29&gt;D29*2.5,25,IF(N29+H29&gt;D29*2,50,IF(N29+H29&gt;D29*1.5,75,100)))),0)</f>
        <v>0</v>
      </c>
      <c r="P29" s="45"/>
      <c r="Q29" s="42"/>
      <c r="R29" s="42"/>
      <c r="S29" s="45"/>
      <c r="T29" s="45"/>
      <c r="U29" s="42"/>
      <c r="V29" s="88">
        <v>0</v>
      </c>
      <c r="W29" s="88"/>
    </row>
    <row r="30" spans="1:23" ht="39.950000000000003" customHeight="1" x14ac:dyDescent="0.25">
      <c r="A30" s="49" t="s">
        <v>2389</v>
      </c>
      <c r="B30" s="49" t="s">
        <v>80</v>
      </c>
      <c r="C30" s="49"/>
      <c r="D30" s="32">
        <f t="shared" si="3"/>
        <v>0</v>
      </c>
      <c r="E30" s="42"/>
      <c r="F30" s="37">
        <f t="shared" si="14"/>
        <v>1</v>
      </c>
      <c r="G30" s="42"/>
      <c r="H30" s="45"/>
      <c r="I30" s="86">
        <f t="shared" si="15"/>
        <v>0</v>
      </c>
      <c r="J30" s="48"/>
      <c r="K30" s="87">
        <f t="shared" si="16"/>
        <v>0</v>
      </c>
      <c r="L30" s="42"/>
      <c r="M30" s="42"/>
      <c r="N30" s="45"/>
      <c r="O30" s="88">
        <f t="shared" ref="O30" si="18">IF(N30&lt;&gt;0,IF(N30+H30&gt;3*D30,0,IF(N30+H30&gt;D30*2.5,25,IF(N30+H30&gt;D30*2,50,IF(N30+H30&gt;D30*1.5,75,100)))),0)</f>
        <v>0</v>
      </c>
      <c r="P30" s="45"/>
      <c r="Q30" s="42"/>
      <c r="R30" s="42"/>
      <c r="S30" s="45"/>
      <c r="T30" s="45"/>
      <c r="U30" s="42"/>
      <c r="V30" s="88">
        <v>0</v>
      </c>
      <c r="W30" s="88"/>
    </row>
    <row r="31" spans="1:23" ht="39.950000000000003" customHeight="1" x14ac:dyDescent="0.25">
      <c r="A31" s="49" t="s">
        <v>2390</v>
      </c>
      <c r="B31" s="49" t="s">
        <v>80</v>
      </c>
      <c r="C31" s="49"/>
      <c r="D31" s="32">
        <f t="shared" si="3"/>
        <v>0</v>
      </c>
      <c r="E31" s="42"/>
      <c r="F31" s="37">
        <f t="shared" si="14"/>
        <v>1</v>
      </c>
      <c r="G31" s="42"/>
      <c r="H31" s="45"/>
      <c r="I31" s="86">
        <f t="shared" si="15"/>
        <v>0</v>
      </c>
      <c r="J31" s="48"/>
      <c r="K31" s="87">
        <f t="shared" si="16"/>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361</v>
      </c>
      <c r="B32" s="49" t="s">
        <v>58</v>
      </c>
      <c r="C32" s="49" t="s">
        <v>2391</v>
      </c>
      <c r="D32" s="32">
        <f t="shared" si="3"/>
        <v>0</v>
      </c>
      <c r="E32" s="42"/>
      <c r="F32" s="37">
        <f t="shared" si="14"/>
        <v>1</v>
      </c>
      <c r="G32" s="42"/>
      <c r="H32" s="45"/>
      <c r="I32" s="86">
        <f t="shared" si="15"/>
        <v>0</v>
      </c>
      <c r="J32" s="48"/>
      <c r="K32" s="87">
        <f t="shared" si="16"/>
        <v>0</v>
      </c>
      <c r="L32" s="42"/>
      <c r="M32" s="42"/>
      <c r="N32" s="45"/>
      <c r="O32" s="88">
        <f t="shared" ref="O32:O33" si="19">IF(N32&lt;&gt;0,IF(N32+H32&gt;3*D32,0,IF(N32+H32&gt;D32*2.5,25,IF(N32+H32&gt;D32*2,50,IF(N32+H32&gt;D32*1.5,75,100)))),0)</f>
        <v>0</v>
      </c>
      <c r="P32" s="45"/>
      <c r="Q32" s="42"/>
      <c r="R32" s="42"/>
      <c r="S32" s="45"/>
      <c r="T32" s="45"/>
      <c r="U32" s="42"/>
      <c r="V32" s="88">
        <v>0</v>
      </c>
      <c r="W32" s="88"/>
    </row>
    <row r="33" spans="1:23" ht="39.950000000000003" customHeight="1" x14ac:dyDescent="0.25">
      <c r="A33" s="49" t="s">
        <v>2237</v>
      </c>
      <c r="B33" s="49" t="s">
        <v>80</v>
      </c>
      <c r="C33" s="49" t="s">
        <v>2392</v>
      </c>
      <c r="D33" s="32">
        <f t="shared" si="3"/>
        <v>0</v>
      </c>
      <c r="E33" s="42"/>
      <c r="F33" s="37">
        <f t="shared" si="14"/>
        <v>1</v>
      </c>
      <c r="G33" s="42"/>
      <c r="H33" s="45"/>
      <c r="I33" s="86">
        <f t="shared" si="15"/>
        <v>0</v>
      </c>
      <c r="J33" s="48"/>
      <c r="K33" s="87">
        <f t="shared" si="16"/>
        <v>0</v>
      </c>
      <c r="L33" s="42"/>
      <c r="M33" s="42"/>
      <c r="N33" s="45"/>
      <c r="O33" s="88">
        <f t="shared" si="19"/>
        <v>0</v>
      </c>
      <c r="P33" s="45"/>
      <c r="Q33" s="42"/>
      <c r="R33" s="42"/>
      <c r="S33" s="45"/>
      <c r="T33" s="45"/>
      <c r="U33" s="42"/>
      <c r="V33" s="88">
        <v>0</v>
      </c>
      <c r="W33" s="88"/>
    </row>
    <row r="34" spans="1:23" ht="39.950000000000003" customHeight="1" x14ac:dyDescent="0.25">
      <c r="A34" s="49" t="s">
        <v>2393</v>
      </c>
      <c r="B34" s="49" t="s">
        <v>80</v>
      </c>
      <c r="C34" s="49"/>
      <c r="D34" s="32">
        <f t="shared" si="3"/>
        <v>0</v>
      </c>
      <c r="E34" s="42"/>
      <c r="F34" s="37">
        <f t="shared" si="14"/>
        <v>1</v>
      </c>
      <c r="G34" s="42"/>
      <c r="H34" s="45"/>
      <c r="I34" s="86">
        <f t="shared" si="15"/>
        <v>0</v>
      </c>
      <c r="J34" s="48"/>
      <c r="K34" s="87">
        <f t="shared" si="16"/>
        <v>0</v>
      </c>
      <c r="L34" s="42"/>
      <c r="M34" s="42"/>
      <c r="N34" s="45"/>
      <c r="O34" s="88">
        <f>IF(N34&lt;&gt;0,IF(N34+H34&gt;3*D34,0,IF(N34+H34&gt;D34*2.5,25,IF(N34+H34&gt;D34*2,50,IF(N34+H34&gt;D34*1.5,75,100)))),0)</f>
        <v>0</v>
      </c>
      <c r="P34" s="45"/>
      <c r="Q34" s="42"/>
      <c r="R34" s="42"/>
      <c r="S34" s="45"/>
      <c r="T34" s="45"/>
      <c r="U34" s="42"/>
      <c r="V34" s="88">
        <v>0</v>
      </c>
      <c r="W34" s="88"/>
    </row>
    <row r="35" spans="1:23" ht="39.950000000000003" customHeight="1" x14ac:dyDescent="0.25">
      <c r="A35" s="49" t="s">
        <v>2394</v>
      </c>
      <c r="B35" s="49" t="s">
        <v>56</v>
      </c>
      <c r="C35" s="49" t="s">
        <v>2395</v>
      </c>
      <c r="D35" s="32">
        <f t="shared" si="3"/>
        <v>1</v>
      </c>
      <c r="E35" s="42"/>
      <c r="F35" s="37">
        <f t="shared" si="14"/>
        <v>1</v>
      </c>
      <c r="G35" s="42"/>
      <c r="H35" s="45"/>
      <c r="I35" s="86">
        <f t="shared" si="15"/>
        <v>0</v>
      </c>
      <c r="J35" s="48"/>
      <c r="K35" s="87">
        <f t="shared" si="16"/>
        <v>0</v>
      </c>
      <c r="L35" s="42"/>
      <c r="M35" s="42"/>
      <c r="N35" s="45"/>
      <c r="O35" s="88">
        <f t="shared" ref="O35:O37" si="20">IF(N35&lt;&gt;0,IF(N35+H35&gt;3*D35,0,IF(N35+H35&gt;D35*2.5,25,IF(N35+H35&gt;D35*2,50,IF(N35+H35&gt;D35*1.5,75,100)))),0)</f>
        <v>0</v>
      </c>
      <c r="P35" s="45"/>
      <c r="Q35" s="42"/>
      <c r="R35" s="42"/>
      <c r="S35" s="45"/>
      <c r="T35" s="45"/>
      <c r="U35" s="42"/>
      <c r="V35" s="88">
        <v>0</v>
      </c>
      <c r="W35" s="88"/>
    </row>
    <row r="36" spans="1:23" ht="39.950000000000003" customHeight="1" x14ac:dyDescent="0.25">
      <c r="A36" s="49" t="s">
        <v>2396</v>
      </c>
      <c r="B36" s="49" t="s">
        <v>80</v>
      </c>
      <c r="C36" s="49" t="s">
        <v>2397</v>
      </c>
      <c r="D36" s="32">
        <f t="shared" si="3"/>
        <v>0</v>
      </c>
      <c r="E36" s="42"/>
      <c r="F36" s="37">
        <f t="shared" si="14"/>
        <v>1</v>
      </c>
      <c r="G36" s="42"/>
      <c r="H36" s="45"/>
      <c r="I36" s="86">
        <f t="shared" si="15"/>
        <v>0</v>
      </c>
      <c r="J36" s="48"/>
      <c r="K36" s="87">
        <f t="shared" si="16"/>
        <v>0</v>
      </c>
      <c r="L36" s="42"/>
      <c r="M36" s="42"/>
      <c r="N36" s="45"/>
      <c r="O36" s="88">
        <f t="shared" si="20"/>
        <v>0</v>
      </c>
      <c r="P36" s="45"/>
      <c r="Q36" s="42"/>
      <c r="R36" s="42"/>
      <c r="S36" s="45"/>
      <c r="T36" s="45"/>
      <c r="U36" s="42"/>
      <c r="V36" s="88">
        <v>0</v>
      </c>
      <c r="W36" s="88"/>
    </row>
    <row r="37" spans="1:23" ht="39.950000000000003" customHeight="1" x14ac:dyDescent="0.25">
      <c r="A37" s="49" t="s">
        <v>2238</v>
      </c>
      <c r="B37" s="49" t="s">
        <v>80</v>
      </c>
      <c r="C37" s="49"/>
      <c r="D37" s="32">
        <f t="shared" si="3"/>
        <v>0</v>
      </c>
      <c r="E37" s="42"/>
      <c r="F37" s="37">
        <f t="shared" si="14"/>
        <v>1</v>
      </c>
      <c r="G37" s="42"/>
      <c r="H37" s="45"/>
      <c r="I37" s="86">
        <f t="shared" si="15"/>
        <v>0</v>
      </c>
      <c r="J37" s="48"/>
      <c r="K37" s="87">
        <f t="shared" si="16"/>
        <v>0</v>
      </c>
      <c r="L37" s="42"/>
      <c r="M37" s="42"/>
      <c r="N37" s="45"/>
      <c r="O37" s="88">
        <f t="shared" si="20"/>
        <v>0</v>
      </c>
      <c r="P37" s="45"/>
      <c r="Q37" s="42"/>
      <c r="R37" s="42"/>
      <c r="S37" s="45"/>
      <c r="T37" s="45"/>
      <c r="U37" s="42"/>
      <c r="V37" s="88">
        <v>0</v>
      </c>
      <c r="W37" s="88"/>
    </row>
    <row r="38" spans="1:23" ht="39.950000000000003" customHeight="1" x14ac:dyDescent="0.25">
      <c r="A38" s="23" t="s">
        <v>174</v>
      </c>
      <c r="B38" s="23" t="s">
        <v>53</v>
      </c>
      <c r="C38" s="23" t="s">
        <v>54</v>
      </c>
      <c r="D38" s="36">
        <v>20</v>
      </c>
      <c r="E38" s="41"/>
      <c r="F38" s="28">
        <f>(AVERAGE(F39:F39)*$D$38)</f>
        <v>20</v>
      </c>
      <c r="G38" s="41"/>
      <c r="H38" s="44"/>
      <c r="I38" s="28">
        <f>(AVERAGE(I39:I39)*$D$38)</f>
        <v>0</v>
      </c>
      <c r="J38" s="47"/>
      <c r="K38" s="28">
        <f>(AVERAGE(K39:K39)*$D$38)</f>
        <v>0</v>
      </c>
      <c r="L38" s="41"/>
      <c r="M38" s="41"/>
      <c r="N38" s="44"/>
      <c r="O38" s="28">
        <f>AVERAGE(O39:O39)</f>
        <v>0</v>
      </c>
      <c r="P38" s="44"/>
      <c r="Q38" s="41"/>
      <c r="R38" s="41"/>
      <c r="S38" s="44"/>
      <c r="T38" s="44"/>
      <c r="U38" s="41"/>
      <c r="V38" s="28">
        <f>AVERAGE(V39:V39)</f>
        <v>0</v>
      </c>
      <c r="W38" s="28"/>
    </row>
    <row r="39" spans="1:23" ht="39.950000000000003" customHeight="1" x14ac:dyDescent="0.25">
      <c r="A39" s="49" t="s">
        <v>57</v>
      </c>
      <c r="B39" s="49" t="s">
        <v>80</v>
      </c>
      <c r="C39" s="50" t="s">
        <v>2398</v>
      </c>
      <c r="D39" s="32">
        <f t="shared" si="3"/>
        <v>0</v>
      </c>
      <c r="E39" s="42"/>
      <c r="F39" s="37">
        <f>IF(H39&lt;&gt;0,0,1)</f>
        <v>1</v>
      </c>
      <c r="G39" s="42"/>
      <c r="H39" s="45"/>
      <c r="I39" s="86">
        <f>IF(H39&lt;&gt;0,IF(H39&lt;D39,1,0),0)</f>
        <v>0</v>
      </c>
      <c r="J39" s="48"/>
      <c r="K39" s="87">
        <f t="shared" ref="K39" si="21">IF(J39&lt;&gt;0,IF(J39&lt;2017,1,0),0)</f>
        <v>0</v>
      </c>
      <c r="L39" s="42"/>
      <c r="M39" s="42"/>
      <c r="N39" s="45"/>
      <c r="O39" s="88">
        <f t="shared" ref="O39" si="22">IF(N39&lt;&gt;0,IF(N39+H39&gt;3*D39,0,IF(N39+H39&gt;D39*2.5,25,IF(N39+H39&gt;D39*2,50,IF(N39+H39&gt;D39*1.5,75,100)))),0)</f>
        <v>0</v>
      </c>
      <c r="P39" s="45"/>
      <c r="Q39" s="42"/>
      <c r="R39" s="42"/>
      <c r="S39" s="45"/>
      <c r="T39" s="45"/>
      <c r="U39" s="42"/>
      <c r="V39" s="88">
        <v>0</v>
      </c>
      <c r="W39" s="88"/>
    </row>
    <row r="40" spans="1:23" ht="39.950000000000003" customHeight="1" x14ac:dyDescent="0.25">
      <c r="A40" s="23" t="s">
        <v>64</v>
      </c>
      <c r="B40" s="23" t="s">
        <v>53</v>
      </c>
      <c r="C40" s="23" t="s">
        <v>54</v>
      </c>
      <c r="D40" s="36">
        <v>15</v>
      </c>
      <c r="E40" s="41"/>
      <c r="F40" s="28">
        <f>(AVERAGE(F41:F47)*$D$40)</f>
        <v>15</v>
      </c>
      <c r="G40" s="41"/>
      <c r="H40" s="44"/>
      <c r="I40" s="28">
        <f>(AVERAGE(I41:I47)*$D$40)</f>
        <v>0</v>
      </c>
      <c r="J40" s="47"/>
      <c r="K40" s="28">
        <f>(AVERAGE(K41:K47)*$D$40)</f>
        <v>0</v>
      </c>
      <c r="L40" s="41"/>
      <c r="M40" s="41"/>
      <c r="N40" s="44"/>
      <c r="O40" s="28">
        <f>AVERAGE(O41:O47)</f>
        <v>0</v>
      </c>
      <c r="P40" s="44"/>
      <c r="Q40" s="41"/>
      <c r="R40" s="41"/>
      <c r="S40" s="44"/>
      <c r="T40" s="44"/>
      <c r="U40" s="41"/>
      <c r="V40" s="28">
        <f>AVERAGE(V41:V47)</f>
        <v>0</v>
      </c>
      <c r="W40" s="28"/>
    </row>
    <row r="41" spans="1:23" ht="39.950000000000003" customHeight="1" x14ac:dyDescent="0.25">
      <c r="A41" s="49" t="s">
        <v>2399</v>
      </c>
      <c r="B41" s="49" t="s">
        <v>56</v>
      </c>
      <c r="C41" s="50" t="s">
        <v>2400</v>
      </c>
      <c r="D41" s="32">
        <f t="shared" si="3"/>
        <v>1</v>
      </c>
      <c r="E41" s="42"/>
      <c r="F41" s="37">
        <f t="shared" ref="F41:F47" si="23">IF(H41&lt;&gt;0,0,1)</f>
        <v>1</v>
      </c>
      <c r="G41" s="42"/>
      <c r="H41" s="45"/>
      <c r="I41" s="86">
        <f t="shared" ref="I41:I47" si="24">IF(H41&lt;&gt;0,IF(H41&lt;D41,1,0),0)</f>
        <v>0</v>
      </c>
      <c r="J41" s="48"/>
      <c r="K41" s="87">
        <f t="shared" ref="K41:K47" si="25">IF(J41&lt;&gt;0,IF(J41&lt;2017,1,0),0)</f>
        <v>0</v>
      </c>
      <c r="L41" s="42"/>
      <c r="M41" s="42"/>
      <c r="N41" s="45"/>
      <c r="O41" s="88">
        <f t="shared" ref="O41:O47" si="26">IF(N41&lt;&gt;0,IF(N41+H41&gt;3*D41,0,IF(N41+H41&gt;D41*2.5,25,IF(N41+H41&gt;D41*2,50,IF(N41+H41&gt;D41*1.5,75,100)))),0)</f>
        <v>0</v>
      </c>
      <c r="P41" s="45"/>
      <c r="Q41" s="42"/>
      <c r="R41" s="42"/>
      <c r="S41" s="45"/>
      <c r="T41" s="45"/>
      <c r="U41" s="42"/>
      <c r="V41" s="88">
        <v>0</v>
      </c>
      <c r="W41" s="88"/>
    </row>
    <row r="42" spans="1:23" ht="39.950000000000003" customHeight="1" x14ac:dyDescent="0.25">
      <c r="A42" s="49" t="s">
        <v>2401</v>
      </c>
      <c r="B42" s="49" t="s">
        <v>56</v>
      </c>
      <c r="C42" s="50"/>
      <c r="D42" s="32">
        <f t="shared" si="3"/>
        <v>1</v>
      </c>
      <c r="E42" s="42"/>
      <c r="F42" s="37">
        <f t="shared" si="23"/>
        <v>1</v>
      </c>
      <c r="G42" s="42"/>
      <c r="H42" s="45"/>
      <c r="I42" s="86">
        <f t="shared" si="24"/>
        <v>0</v>
      </c>
      <c r="J42" s="48"/>
      <c r="K42" s="87">
        <f t="shared" si="25"/>
        <v>0</v>
      </c>
      <c r="L42" s="42"/>
      <c r="M42" s="42"/>
      <c r="N42" s="45"/>
      <c r="O42" s="88">
        <f t="shared" si="26"/>
        <v>0</v>
      </c>
      <c r="P42" s="45"/>
      <c r="Q42" s="42"/>
      <c r="R42" s="42"/>
      <c r="S42" s="45"/>
      <c r="T42" s="45"/>
      <c r="U42" s="42"/>
      <c r="V42" s="88">
        <v>0</v>
      </c>
      <c r="W42" s="88"/>
    </row>
    <row r="43" spans="1:23" ht="39.950000000000003" customHeight="1" x14ac:dyDescent="0.25">
      <c r="A43" s="49" t="s">
        <v>2402</v>
      </c>
      <c r="B43" s="49" t="s">
        <v>56</v>
      </c>
      <c r="C43" s="50" t="s">
        <v>2403</v>
      </c>
      <c r="D43" s="32">
        <f t="shared" ref="D43:D44" si="27">IF(B43="I",$F$2,IF(B43="G/2",$F$2/2,IF(B43="G/5",$F$2/5,IF(B43="G/10",$F$2/10,1))))</f>
        <v>1</v>
      </c>
      <c r="E43" s="42"/>
      <c r="F43" s="37">
        <f t="shared" si="23"/>
        <v>1</v>
      </c>
      <c r="G43" s="42"/>
      <c r="H43" s="45"/>
      <c r="I43" s="86">
        <f t="shared" si="24"/>
        <v>0</v>
      </c>
      <c r="J43" s="48"/>
      <c r="K43" s="87">
        <f t="shared" ref="K43:K44" si="28">IF(J43&lt;&gt;0,IF(J43&lt;2017,1,0),0)</f>
        <v>0</v>
      </c>
      <c r="L43" s="42"/>
      <c r="M43" s="42"/>
      <c r="N43" s="45"/>
      <c r="O43" s="88">
        <f t="shared" ref="O43:O44" si="29">IF(N43&lt;&gt;0,IF(N43+H43&gt;3*D43,0,IF(N43+H43&gt;D43*2.5,25,IF(N43+H43&gt;D43*2,50,IF(N43+H43&gt;D43*1.5,75,100)))),0)</f>
        <v>0</v>
      </c>
      <c r="P43" s="45"/>
      <c r="Q43" s="42"/>
      <c r="R43" s="42"/>
      <c r="S43" s="45"/>
      <c r="T43" s="45"/>
      <c r="U43" s="42"/>
      <c r="V43" s="88">
        <v>0</v>
      </c>
      <c r="W43" s="88"/>
    </row>
    <row r="44" spans="1:23" ht="39.950000000000003" customHeight="1" x14ac:dyDescent="0.25">
      <c r="A44" s="49" t="s">
        <v>2404</v>
      </c>
      <c r="B44" s="49" t="s">
        <v>56</v>
      </c>
      <c r="C44" s="50" t="s">
        <v>2405</v>
      </c>
      <c r="D44" s="32">
        <f t="shared" si="27"/>
        <v>1</v>
      </c>
      <c r="E44" s="42"/>
      <c r="F44" s="37">
        <f t="shared" si="23"/>
        <v>1</v>
      </c>
      <c r="G44" s="42"/>
      <c r="H44" s="45"/>
      <c r="I44" s="86">
        <f t="shared" si="24"/>
        <v>0</v>
      </c>
      <c r="J44" s="48"/>
      <c r="K44" s="87">
        <f t="shared" si="28"/>
        <v>0</v>
      </c>
      <c r="L44" s="42"/>
      <c r="M44" s="42"/>
      <c r="N44" s="45"/>
      <c r="O44" s="88">
        <f t="shared" si="29"/>
        <v>0</v>
      </c>
      <c r="P44" s="45"/>
      <c r="Q44" s="42"/>
      <c r="R44" s="42"/>
      <c r="S44" s="45"/>
      <c r="T44" s="45"/>
      <c r="U44" s="42"/>
      <c r="V44" s="88">
        <v>0</v>
      </c>
      <c r="W44" s="88"/>
    </row>
    <row r="45" spans="1:23" ht="39.950000000000003" customHeight="1" x14ac:dyDescent="0.25">
      <c r="A45" s="49" t="s">
        <v>2406</v>
      </c>
      <c r="B45" s="49" t="s">
        <v>56</v>
      </c>
      <c r="C45" s="50"/>
      <c r="D45" s="32">
        <f t="shared" si="3"/>
        <v>1</v>
      </c>
      <c r="E45" s="42"/>
      <c r="F45" s="37">
        <f t="shared" si="23"/>
        <v>1</v>
      </c>
      <c r="G45" s="42"/>
      <c r="H45" s="45"/>
      <c r="I45" s="86">
        <f t="shared" si="24"/>
        <v>0</v>
      </c>
      <c r="J45" s="48"/>
      <c r="K45" s="87">
        <f t="shared" si="25"/>
        <v>0</v>
      </c>
      <c r="L45" s="42"/>
      <c r="M45" s="42"/>
      <c r="N45" s="45"/>
      <c r="O45" s="88">
        <f t="shared" si="26"/>
        <v>0</v>
      </c>
      <c r="P45" s="45"/>
      <c r="Q45" s="42"/>
      <c r="R45" s="42"/>
      <c r="S45" s="45"/>
      <c r="T45" s="45"/>
      <c r="U45" s="42"/>
      <c r="V45" s="88">
        <v>0</v>
      </c>
      <c r="W45" s="88"/>
    </row>
    <row r="46" spans="1:23" ht="39.950000000000003" customHeight="1" x14ac:dyDescent="0.25">
      <c r="A46" s="49" t="s">
        <v>2407</v>
      </c>
      <c r="B46" s="49" t="s">
        <v>56</v>
      </c>
      <c r="C46" s="50"/>
      <c r="D46" s="32">
        <f t="shared" si="3"/>
        <v>1</v>
      </c>
      <c r="E46" s="42"/>
      <c r="F46" s="37">
        <f t="shared" si="23"/>
        <v>1</v>
      </c>
      <c r="G46" s="42"/>
      <c r="H46" s="45"/>
      <c r="I46" s="86">
        <f t="shared" si="24"/>
        <v>0</v>
      </c>
      <c r="J46" s="48"/>
      <c r="K46" s="87">
        <f t="shared" si="25"/>
        <v>0</v>
      </c>
      <c r="L46" s="42"/>
      <c r="M46" s="42"/>
      <c r="N46" s="45"/>
      <c r="O46" s="88">
        <f t="shared" si="26"/>
        <v>0</v>
      </c>
      <c r="P46" s="45"/>
      <c r="Q46" s="42"/>
      <c r="R46" s="42"/>
      <c r="S46" s="45"/>
      <c r="T46" s="45"/>
      <c r="U46" s="42"/>
      <c r="V46" s="88">
        <v>0</v>
      </c>
      <c r="W46" s="88"/>
    </row>
    <row r="47" spans="1:23" ht="39.950000000000003" customHeight="1" x14ac:dyDescent="0.25">
      <c r="A47" s="49" t="s">
        <v>2408</v>
      </c>
      <c r="B47" s="49" t="s">
        <v>56</v>
      </c>
      <c r="C47" s="50"/>
      <c r="D47" s="32">
        <f t="shared" si="3"/>
        <v>1</v>
      </c>
      <c r="E47" s="42"/>
      <c r="F47" s="37">
        <f t="shared" si="23"/>
        <v>1</v>
      </c>
      <c r="G47" s="42"/>
      <c r="H47" s="45"/>
      <c r="I47" s="86">
        <f t="shared" si="24"/>
        <v>0</v>
      </c>
      <c r="J47" s="48"/>
      <c r="K47" s="87">
        <f t="shared" si="25"/>
        <v>0</v>
      </c>
      <c r="L47" s="42"/>
      <c r="M47" s="42"/>
      <c r="N47" s="45"/>
      <c r="O47" s="88">
        <f t="shared" si="26"/>
        <v>0</v>
      </c>
      <c r="P47" s="45"/>
      <c r="Q47" s="42"/>
      <c r="R47" s="42"/>
      <c r="S47" s="45"/>
      <c r="T47" s="45"/>
      <c r="U47" s="42"/>
      <c r="V47" s="88">
        <v>0</v>
      </c>
      <c r="W47" s="88"/>
    </row>
    <row r="48" spans="1:23" x14ac:dyDescent="0.25">
      <c r="E48" s="93"/>
      <c r="G48" s="93"/>
      <c r="H48" s="94"/>
      <c r="J48" s="95"/>
      <c r="L48" s="93"/>
      <c r="M48" s="93"/>
      <c r="N48" s="94"/>
      <c r="P48" s="94"/>
      <c r="Q48" s="93"/>
      <c r="R48" s="93"/>
      <c r="S48" s="94"/>
      <c r="T48" s="94"/>
      <c r="U48" s="93"/>
    </row>
  </sheetData>
  <sheetProtection algorithmName="SHA-512" hashValue="h3OrQgbAEE2v8dz0A/BLSzKyhkN5ICxn5ZH5WK25cW8OdniYG/4CozMssX3Yl8DCzh6+nz2rtCNALjFyEp1DHw==" saltValue="3GAL07cNNyrOpxAzRPsjEg=="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A3158D-6BF0-4729-AD02-8A9CF0AEA46C}">
          <x14:formula1>
            <xm:f>lista!$A$2:$A$6</xm:f>
          </x14:formula1>
          <xm:sqref>V39 V28:V37 V11:V19 V21:V26 V41:V47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B433-7017-4BA3-863F-14F41208730C}">
  <dimension ref="A1:W115"/>
  <sheetViews>
    <sheetView showGridLines="0" zoomScaleNormal="100" zoomScaleSheetLayoutView="100" workbookViewId="0">
      <pane ySplit="8" topLeftCell="A9" activePane="bottomLeft" state="frozen"/>
      <selection pane="bottomLeft" activeCell="E11" sqref="E11:E114"/>
    </sheetView>
  </sheetViews>
  <sheetFormatPr baseColWidth="10" defaultColWidth="20.7109375" defaultRowHeight="10.5" x14ac:dyDescent="0.25"/>
  <cols>
    <col min="1" max="1" width="10.7109375" style="1" customWidth="1"/>
    <col min="2" max="2" width="4.7109375" style="1" customWidth="1"/>
    <col min="3" max="3" width="10.7109375" style="1" customWidth="1"/>
    <col min="4" max="4" width="10.7109375" style="33" hidden="1" customWidth="1"/>
    <col min="5" max="5" width="10.7109375" style="1" customWidth="1"/>
    <col min="6" max="6" width="10.7109375" style="22" hidden="1" customWidth="1"/>
    <col min="7" max="7" width="12.7109375" style="1" customWidth="1"/>
    <col min="8" max="8" width="5.7109375" style="90" customWidth="1"/>
    <col min="9" max="9" width="10.7109375" style="91" hidden="1" customWidth="1"/>
    <col min="10" max="10" width="8.7109375" style="92" customWidth="1"/>
    <col min="11" max="11" width="10.7109375" style="92" hidden="1" customWidth="1"/>
    <col min="12" max="12" width="10.7109375" style="1" customWidth="1"/>
    <col min="13" max="13" width="12.7109375" style="1" customWidth="1"/>
    <col min="14" max="14" width="5.7109375" style="90" customWidth="1"/>
    <col min="15" max="15" width="10.7109375" style="90" hidden="1" customWidth="1"/>
    <col min="16" max="16" width="8.7109375" style="90" customWidth="1"/>
    <col min="17" max="17" width="10.7109375" style="1" customWidth="1"/>
    <col min="18" max="18" width="12.7109375" style="1" customWidth="1"/>
    <col min="19" max="19" width="5.7109375" style="90" customWidth="1"/>
    <col min="20" max="20" width="8.7109375" style="90" customWidth="1"/>
    <col min="21" max="21" width="18.7109375" style="1" customWidth="1"/>
    <col min="22" max="22" width="10.7109375" style="1" hidden="1" customWidth="1"/>
    <col min="23" max="23" width="20.7109375" style="1" hidden="1" customWidth="1"/>
    <col min="24" max="16384" width="20.7109375" style="1"/>
  </cols>
  <sheetData>
    <row r="1" spans="1:23" s="17" customFormat="1" ht="14.25" x14ac:dyDescent="0.25">
      <c r="A1" s="138" t="s">
        <v>2239</v>
      </c>
      <c r="B1" s="138"/>
      <c r="C1" s="138"/>
      <c r="D1" s="138"/>
      <c r="E1" s="138"/>
      <c r="F1" s="138"/>
      <c r="G1" s="138"/>
      <c r="H1" s="34"/>
      <c r="I1" s="129"/>
      <c r="J1" s="129"/>
      <c r="K1" s="129"/>
      <c r="L1" s="129"/>
      <c r="N1" s="69"/>
      <c r="O1" s="69"/>
      <c r="P1" s="69"/>
      <c r="S1" s="69"/>
      <c r="T1" s="69"/>
    </row>
    <row r="2" spans="1:23" s="17" customFormat="1" ht="12.75" x14ac:dyDescent="0.25">
      <c r="A2" s="130" t="s">
        <v>38</v>
      </c>
      <c r="B2" s="130"/>
      <c r="C2" s="130"/>
      <c r="D2" s="130"/>
      <c r="E2" s="130"/>
      <c r="F2" s="139"/>
      <c r="G2" s="139"/>
      <c r="H2" s="69"/>
      <c r="I2" s="70"/>
      <c r="J2" s="71"/>
      <c r="K2" s="71"/>
      <c r="L2" s="16"/>
      <c r="N2" s="69"/>
      <c r="O2" s="69"/>
      <c r="P2" s="69"/>
      <c r="S2" s="69"/>
      <c r="T2" s="69"/>
    </row>
    <row r="3" spans="1:23" s="17" customFormat="1" ht="12.75" x14ac:dyDescent="0.25">
      <c r="A3" s="131" t="s">
        <v>2340</v>
      </c>
      <c r="B3" s="131"/>
      <c r="C3" s="131"/>
      <c r="D3" s="131"/>
      <c r="E3" s="131"/>
      <c r="F3" s="140">
        <f>P6</f>
        <v>0</v>
      </c>
      <c r="G3" s="140"/>
      <c r="H3" s="69"/>
      <c r="I3" s="70"/>
      <c r="J3" s="71"/>
      <c r="K3" s="71"/>
      <c r="L3" s="16"/>
      <c r="N3" s="69"/>
      <c r="O3" s="69"/>
      <c r="P3" s="69"/>
      <c r="S3" s="69"/>
      <c r="T3" s="69"/>
    </row>
    <row r="4" spans="1:23" s="17" customFormat="1" ht="12.75" x14ac:dyDescent="0.25">
      <c r="A4" s="131" t="s">
        <v>2341</v>
      </c>
      <c r="B4" s="131"/>
      <c r="C4" s="131"/>
      <c r="D4" s="131"/>
      <c r="E4" s="131"/>
      <c r="F4" s="140">
        <f>T6</f>
        <v>0</v>
      </c>
      <c r="G4" s="140"/>
      <c r="H4" s="69"/>
      <c r="I4" s="70"/>
      <c r="J4" s="71"/>
      <c r="K4" s="71"/>
      <c r="L4" s="16"/>
      <c r="N4" s="69"/>
      <c r="O4" s="69"/>
      <c r="P4" s="69"/>
      <c r="S4" s="69"/>
      <c r="T4" s="69"/>
    </row>
    <row r="5" spans="1:23" s="17" customFormat="1" ht="12.75" x14ac:dyDescent="0.25">
      <c r="C5" s="72"/>
      <c r="D5" s="29"/>
      <c r="F5" s="18"/>
      <c r="H5" s="69"/>
      <c r="I5" s="70"/>
      <c r="J5" s="71"/>
      <c r="K5" s="71"/>
      <c r="L5" s="73"/>
      <c r="M5" s="74"/>
      <c r="N5" s="69"/>
      <c r="O5" s="69"/>
      <c r="P5" s="69"/>
      <c r="S5" s="69"/>
      <c r="T5" s="69"/>
    </row>
    <row r="6" spans="1:23" s="20" customFormat="1" x14ac:dyDescent="0.15">
      <c r="A6" s="19"/>
      <c r="B6" s="19"/>
      <c r="D6" s="30"/>
      <c r="F6" s="21">
        <f>AVERAGE(F9)</f>
        <v>100</v>
      </c>
      <c r="H6" s="75"/>
      <c r="I6" s="21">
        <f>AVERAGE(I9)</f>
        <v>0</v>
      </c>
      <c r="J6" s="76"/>
      <c r="K6" s="21">
        <f>AVERAGE(K9)</f>
        <v>0</v>
      </c>
      <c r="N6" s="75"/>
      <c r="O6" s="21">
        <f>AVERAGE(O9)</f>
        <v>0</v>
      </c>
      <c r="P6" s="77">
        <f>SUM(P9:P114)</f>
        <v>0</v>
      </c>
      <c r="S6" s="75"/>
      <c r="T6" s="78">
        <f>SUM(T9:T114)</f>
        <v>0</v>
      </c>
      <c r="V6" s="21">
        <f>AVERAGE(V9)</f>
        <v>0</v>
      </c>
    </row>
    <row r="7" spans="1:23" x14ac:dyDescent="0.25">
      <c r="D7" s="31"/>
      <c r="E7" s="136" t="s">
        <v>39</v>
      </c>
      <c r="F7" s="136"/>
      <c r="G7" s="136"/>
      <c r="H7" s="136"/>
      <c r="I7" s="136"/>
      <c r="J7" s="136"/>
      <c r="K7" s="137"/>
      <c r="L7" s="134" t="s">
        <v>40</v>
      </c>
      <c r="M7" s="134"/>
      <c r="N7" s="134"/>
      <c r="O7" s="134"/>
      <c r="P7" s="134"/>
      <c r="Q7" s="132" t="s">
        <v>41</v>
      </c>
      <c r="R7" s="132"/>
      <c r="S7" s="132"/>
      <c r="T7" s="132"/>
      <c r="U7" s="132"/>
      <c r="V7" s="132"/>
    </row>
    <row r="8" spans="1:23" ht="21" x14ac:dyDescent="0.25">
      <c r="D8" s="38" t="s">
        <v>2342</v>
      </c>
      <c r="E8" s="24" t="s">
        <v>43</v>
      </c>
      <c r="F8" s="35" t="s">
        <v>42</v>
      </c>
      <c r="G8" s="24" t="s">
        <v>44</v>
      </c>
      <c r="H8" s="24" t="s">
        <v>45</v>
      </c>
      <c r="I8" s="79" t="s">
        <v>46</v>
      </c>
      <c r="J8" s="80" t="s">
        <v>47</v>
      </c>
      <c r="K8" s="81" t="s">
        <v>48</v>
      </c>
      <c r="L8" s="25" t="s">
        <v>43</v>
      </c>
      <c r="M8" s="25" t="s">
        <v>44</v>
      </c>
      <c r="N8" s="25" t="s">
        <v>45</v>
      </c>
      <c r="O8" s="82" t="s">
        <v>2343</v>
      </c>
      <c r="P8" s="83" t="s">
        <v>50</v>
      </c>
      <c r="Q8" s="26" t="s">
        <v>43</v>
      </c>
      <c r="R8" s="26" t="s">
        <v>44</v>
      </c>
      <c r="S8" s="26" t="s">
        <v>45</v>
      </c>
      <c r="T8" s="84" t="s">
        <v>50</v>
      </c>
      <c r="U8" s="26" t="s">
        <v>49</v>
      </c>
      <c r="V8" s="82" t="s">
        <v>2344</v>
      </c>
      <c r="W8" s="82" t="s">
        <v>54</v>
      </c>
    </row>
    <row r="9" spans="1:23" s="2" customFormat="1" ht="24.95" customHeight="1" x14ac:dyDescent="0.25">
      <c r="A9" s="133" t="s">
        <v>2240</v>
      </c>
      <c r="B9" s="133"/>
      <c r="C9" s="133"/>
      <c r="D9" s="39">
        <f>+D10+D43+D63+D107+D111</f>
        <v>100</v>
      </c>
      <c r="E9" s="40"/>
      <c r="F9" s="27">
        <f>+F10+F43+F63+F107+F111</f>
        <v>100</v>
      </c>
      <c r="G9" s="40"/>
      <c r="H9" s="43"/>
      <c r="I9" s="27">
        <f>+I10+I43+I63+I107+I111</f>
        <v>0</v>
      </c>
      <c r="J9" s="46"/>
      <c r="K9" s="27">
        <f>+K10+K43+K63+K107+K111</f>
        <v>0</v>
      </c>
      <c r="L9" s="40"/>
      <c r="M9" s="40"/>
      <c r="N9" s="43"/>
      <c r="O9" s="27">
        <f>AVERAGE(O10,O43,O63,O107,O111)</f>
        <v>0</v>
      </c>
      <c r="P9" s="43"/>
      <c r="Q9" s="40"/>
      <c r="R9" s="40"/>
      <c r="S9" s="43"/>
      <c r="T9" s="43"/>
      <c r="U9" s="40"/>
      <c r="V9" s="27">
        <f>AVERAGE(V10,V43,V63,V107,V111)</f>
        <v>0</v>
      </c>
      <c r="W9" s="27"/>
    </row>
    <row r="10" spans="1:23" ht="39.950000000000003" customHeight="1" x14ac:dyDescent="0.25">
      <c r="A10" s="23" t="s">
        <v>52</v>
      </c>
      <c r="B10" s="23" t="s">
        <v>53</v>
      </c>
      <c r="C10" s="23" t="s">
        <v>54</v>
      </c>
      <c r="D10" s="36">
        <v>40</v>
      </c>
      <c r="E10" s="41"/>
      <c r="F10" s="28">
        <f>(AVERAGE(F11:F42)*$D$10)</f>
        <v>40</v>
      </c>
      <c r="G10" s="41"/>
      <c r="H10" s="44"/>
      <c r="I10" s="28">
        <f>(AVERAGE(I11:I42)*$D$10)</f>
        <v>0</v>
      </c>
      <c r="J10" s="47"/>
      <c r="K10" s="28">
        <f>(AVERAGE(K11:K42)*$D$10)</f>
        <v>0</v>
      </c>
      <c r="L10" s="41"/>
      <c r="M10" s="41"/>
      <c r="N10" s="44"/>
      <c r="O10" s="28">
        <f>AVERAGE(O11:O42)</f>
        <v>0</v>
      </c>
      <c r="P10" s="44"/>
      <c r="Q10" s="41"/>
      <c r="R10" s="41"/>
      <c r="S10" s="44"/>
      <c r="T10" s="44"/>
      <c r="U10" s="41"/>
      <c r="V10" s="28">
        <f>AVERAGE(V11:V42)</f>
        <v>0</v>
      </c>
      <c r="W10" s="28"/>
    </row>
    <row r="11" spans="1:23" ht="39.950000000000003" customHeight="1" x14ac:dyDescent="0.25">
      <c r="A11" s="49" t="s">
        <v>2241</v>
      </c>
      <c r="B11" s="49" t="s">
        <v>91</v>
      </c>
      <c r="C11" s="49"/>
      <c r="D11" s="32">
        <f>IF(B11="I",$F$2,IF(B11="G/2",$F$2/2,IF(B11="G/5",$F$2/5,IF(B11="G/10",$F$2/10,1))))</f>
        <v>0</v>
      </c>
      <c r="E11" s="42"/>
      <c r="F11" s="37">
        <f t="shared" ref="F11:F42" si="0">IF(H11&lt;&gt;0,0,1)</f>
        <v>1</v>
      </c>
      <c r="G11" s="42"/>
      <c r="H11" s="45"/>
      <c r="I11" s="86">
        <f t="shared" ref="I11:I42" si="1">IF(H11&lt;&gt;0,IF(H11&lt;D11,1,0),0)</f>
        <v>0</v>
      </c>
      <c r="J11" s="48"/>
      <c r="K11" s="87">
        <f t="shared" ref="K11:K42" si="2">IF(J11&lt;&gt;0,IF(J11&lt;2017,1,0),0)</f>
        <v>0</v>
      </c>
      <c r="L11" s="42"/>
      <c r="M11" s="42"/>
      <c r="N11" s="45"/>
      <c r="O11" s="88">
        <f>IF(N11&lt;&gt;0,IF(N11+H11&gt;3*D11,0,IF(N11+H11&gt;D11*2.5,25,IF(N11+H11&gt;D11*2,50,IF(N11+H11&gt;D11*1.5,75,100)))),0)</f>
        <v>0</v>
      </c>
      <c r="P11" s="45"/>
      <c r="Q11" s="42"/>
      <c r="R11" s="42"/>
      <c r="S11" s="45"/>
      <c r="T11" s="45"/>
      <c r="U11" s="42"/>
      <c r="V11" s="88">
        <v>0</v>
      </c>
      <c r="W11" s="88"/>
    </row>
    <row r="12" spans="1:23" ht="39.950000000000003" customHeight="1" x14ac:dyDescent="0.25">
      <c r="A12" s="49" t="s">
        <v>2242</v>
      </c>
      <c r="B12" s="49" t="s">
        <v>91</v>
      </c>
      <c r="C12" s="49"/>
      <c r="D12" s="32">
        <f t="shared" ref="D12" si="3">IF(B12="I",$F$2,IF(B12="G/2",$F$2/2,IF(B12="G/5",$F$2/5,IF(B12="G/10",$F$2/10,1))))</f>
        <v>0</v>
      </c>
      <c r="E12" s="42"/>
      <c r="F12" s="37">
        <f t="shared" ref="F12:F31" si="4">IF(H12&lt;&gt;0,0,1)</f>
        <v>1</v>
      </c>
      <c r="G12" s="42"/>
      <c r="H12" s="45"/>
      <c r="I12" s="86">
        <f t="shared" ref="I12:I31" si="5">IF(H12&lt;&gt;0,IF(H12&lt;D12,1,0),0)</f>
        <v>0</v>
      </c>
      <c r="J12" s="48"/>
      <c r="K12" s="87">
        <f t="shared" si="2"/>
        <v>0</v>
      </c>
      <c r="L12" s="42"/>
      <c r="M12" s="42"/>
      <c r="N12" s="45"/>
      <c r="O12" s="88">
        <f t="shared" ref="O12" si="6">IF(N12&lt;&gt;0,IF(N12+H12&gt;3*D12,0,IF(N12+H12&gt;D12*2.5,25,IF(N12+H12&gt;D12*2,50,IF(N12+H12&gt;D12*1.5,75,100)))),0)</f>
        <v>0</v>
      </c>
      <c r="P12" s="45"/>
      <c r="Q12" s="42"/>
      <c r="R12" s="42"/>
      <c r="S12" s="45"/>
      <c r="T12" s="45"/>
      <c r="U12" s="42"/>
      <c r="V12" s="88">
        <v>0</v>
      </c>
      <c r="W12" s="88"/>
    </row>
    <row r="13" spans="1:23" ht="39.950000000000003" customHeight="1" x14ac:dyDescent="0.25">
      <c r="A13" s="49" t="s">
        <v>2243</v>
      </c>
      <c r="B13" s="49" t="s">
        <v>56</v>
      </c>
      <c r="C13" s="49" t="s">
        <v>2244</v>
      </c>
      <c r="D13" s="32">
        <f>IF(B13="I",$F$2,IF(B13="G/2",$F$2/2,IF(B13="G/5",$F$2/5,IF(B13="G/10",$F$2/10,1))))</f>
        <v>1</v>
      </c>
      <c r="E13" s="42"/>
      <c r="F13" s="37">
        <f t="shared" si="4"/>
        <v>1</v>
      </c>
      <c r="G13" s="42"/>
      <c r="H13" s="45"/>
      <c r="I13" s="86">
        <f t="shared" si="5"/>
        <v>0</v>
      </c>
      <c r="J13" s="48"/>
      <c r="K13" s="87">
        <f t="shared" si="2"/>
        <v>0</v>
      </c>
      <c r="L13" s="42"/>
      <c r="M13" s="42"/>
      <c r="N13" s="45"/>
      <c r="O13" s="88">
        <f>IF(N13&lt;&gt;0,IF(N13+H13&gt;3*D13,0,IF(N13+H13&gt;D13*2.5,25,IF(N13+H13&gt;D13*2,50,IF(N13+H13&gt;D13*1.5,75,100)))),0)</f>
        <v>0</v>
      </c>
      <c r="P13" s="45"/>
      <c r="Q13" s="42"/>
      <c r="R13" s="42"/>
      <c r="S13" s="45"/>
      <c r="T13" s="45"/>
      <c r="U13" s="42"/>
      <c r="V13" s="88">
        <v>0</v>
      </c>
      <c r="W13" s="88"/>
    </row>
    <row r="14" spans="1:23" ht="39.950000000000003" customHeight="1" x14ac:dyDescent="0.25">
      <c r="A14" s="49" t="s">
        <v>2245</v>
      </c>
      <c r="B14" s="49" t="s">
        <v>56</v>
      </c>
      <c r="C14" s="49"/>
      <c r="D14" s="32">
        <f t="shared" ref="D14:D15" si="7">IF(B14="I",$F$2,IF(B14="G/2",$F$2/2,IF(B14="G/5",$F$2/5,IF(B14="G/10",$F$2/10,1))))</f>
        <v>1</v>
      </c>
      <c r="E14" s="42"/>
      <c r="F14" s="37">
        <f t="shared" si="4"/>
        <v>1</v>
      </c>
      <c r="G14" s="42"/>
      <c r="H14" s="45"/>
      <c r="I14" s="86">
        <f t="shared" si="5"/>
        <v>0</v>
      </c>
      <c r="J14" s="48"/>
      <c r="K14" s="87">
        <f t="shared" si="2"/>
        <v>0</v>
      </c>
      <c r="L14" s="42"/>
      <c r="M14" s="42"/>
      <c r="N14" s="45"/>
      <c r="O14" s="88">
        <f t="shared" ref="O14:O15" si="8">IF(N14&lt;&gt;0,IF(N14+H14&gt;3*D14,0,IF(N14+H14&gt;D14*2.5,25,IF(N14+H14&gt;D14*2,50,IF(N14+H14&gt;D14*1.5,75,100)))),0)</f>
        <v>0</v>
      </c>
      <c r="P14" s="45"/>
      <c r="Q14" s="42"/>
      <c r="R14" s="42"/>
      <c r="S14" s="45"/>
      <c r="T14" s="45"/>
      <c r="U14" s="42"/>
      <c r="V14" s="88">
        <v>0</v>
      </c>
      <c r="W14" s="88"/>
    </row>
    <row r="15" spans="1:23" ht="39.950000000000003" customHeight="1" x14ac:dyDescent="0.25">
      <c r="A15" s="49" t="s">
        <v>2246</v>
      </c>
      <c r="B15" s="49" t="s">
        <v>56</v>
      </c>
      <c r="C15" s="49"/>
      <c r="D15" s="32">
        <f t="shared" si="7"/>
        <v>1</v>
      </c>
      <c r="E15" s="42"/>
      <c r="F15" s="37">
        <f t="shared" si="4"/>
        <v>1</v>
      </c>
      <c r="G15" s="42"/>
      <c r="H15" s="45"/>
      <c r="I15" s="86">
        <f t="shared" si="5"/>
        <v>0</v>
      </c>
      <c r="J15" s="48"/>
      <c r="K15" s="87">
        <f t="shared" si="2"/>
        <v>0</v>
      </c>
      <c r="L15" s="42"/>
      <c r="M15" s="42"/>
      <c r="N15" s="45"/>
      <c r="O15" s="88">
        <f t="shared" si="8"/>
        <v>0</v>
      </c>
      <c r="P15" s="45"/>
      <c r="Q15" s="42"/>
      <c r="R15" s="42"/>
      <c r="S15" s="45"/>
      <c r="T15" s="45"/>
      <c r="U15" s="42"/>
      <c r="V15" s="88">
        <v>0</v>
      </c>
      <c r="W15" s="88"/>
    </row>
    <row r="16" spans="1:23" ht="39.950000000000003" customHeight="1" x14ac:dyDescent="0.25">
      <c r="A16" s="49" t="s">
        <v>2247</v>
      </c>
      <c r="B16" s="49" t="s">
        <v>91</v>
      </c>
      <c r="C16" s="49" t="s">
        <v>2248</v>
      </c>
      <c r="D16" s="32">
        <f>IF(B16="I",$F$2,IF(B16="G/2",$F$2/2,IF(B16="G/5",$F$2/5,IF(B16="G/10",$F$2/10,1))))</f>
        <v>0</v>
      </c>
      <c r="E16" s="42"/>
      <c r="F16" s="37">
        <f t="shared" si="4"/>
        <v>1</v>
      </c>
      <c r="G16" s="42"/>
      <c r="H16" s="45"/>
      <c r="I16" s="86">
        <f t="shared" si="5"/>
        <v>0</v>
      </c>
      <c r="J16" s="48"/>
      <c r="K16" s="87">
        <f t="shared" si="2"/>
        <v>0</v>
      </c>
      <c r="L16" s="42"/>
      <c r="M16" s="42"/>
      <c r="N16" s="45"/>
      <c r="O16" s="88">
        <f>IF(N16&lt;&gt;0,IF(N16+H16&gt;3*D16,0,IF(N16+H16&gt;D16*2.5,25,IF(N16+H16&gt;D16*2,50,IF(N16+H16&gt;D16*1.5,75,100)))),0)</f>
        <v>0</v>
      </c>
      <c r="P16" s="45"/>
      <c r="Q16" s="42"/>
      <c r="R16" s="42"/>
      <c r="S16" s="45"/>
      <c r="T16" s="45"/>
      <c r="U16" s="42"/>
      <c r="V16" s="88">
        <v>0</v>
      </c>
      <c r="W16" s="88"/>
    </row>
    <row r="17" spans="1:23" ht="39.950000000000003" customHeight="1" x14ac:dyDescent="0.25">
      <c r="A17" s="49" t="s">
        <v>2249</v>
      </c>
      <c r="B17" s="49" t="s">
        <v>91</v>
      </c>
      <c r="C17" s="49"/>
      <c r="D17" s="32">
        <f t="shared" ref="D17" si="9">IF(B17="I",$F$2,IF(B17="G/2",$F$2/2,IF(B17="G/5",$F$2/5,IF(B17="G/10",$F$2/10,1))))</f>
        <v>0</v>
      </c>
      <c r="E17" s="42"/>
      <c r="F17" s="37">
        <f t="shared" si="4"/>
        <v>1</v>
      </c>
      <c r="G17" s="42"/>
      <c r="H17" s="45"/>
      <c r="I17" s="86">
        <f t="shared" si="5"/>
        <v>0</v>
      </c>
      <c r="J17" s="48"/>
      <c r="K17" s="87">
        <f t="shared" si="2"/>
        <v>0</v>
      </c>
      <c r="L17" s="42"/>
      <c r="M17" s="42"/>
      <c r="N17" s="45"/>
      <c r="O17" s="88">
        <f t="shared" ref="O17" si="10">IF(N17&lt;&gt;0,IF(N17+H17&gt;3*D17,0,IF(N17+H17&gt;D17*2.5,25,IF(N17+H17&gt;D17*2,50,IF(N17+H17&gt;D17*1.5,75,100)))),0)</f>
        <v>0</v>
      </c>
      <c r="P17" s="45"/>
      <c r="Q17" s="42"/>
      <c r="R17" s="42"/>
      <c r="S17" s="45"/>
      <c r="T17" s="45"/>
      <c r="U17" s="42"/>
      <c r="V17" s="88">
        <v>0</v>
      </c>
      <c r="W17" s="88"/>
    </row>
    <row r="18" spans="1:23" ht="39.950000000000003" customHeight="1" x14ac:dyDescent="0.25">
      <c r="A18" s="49" t="s">
        <v>2250</v>
      </c>
      <c r="B18" s="49" t="s">
        <v>56</v>
      </c>
      <c r="C18" s="49" t="s">
        <v>2251</v>
      </c>
      <c r="D18" s="32">
        <f>IF(B18="I",$F$2,IF(B18="G/2",$F$2/2,IF(B18="G/5",$F$2/5,IF(B18="G/10",$F$2/10,1))))</f>
        <v>1</v>
      </c>
      <c r="E18" s="42"/>
      <c r="F18" s="37">
        <f t="shared" si="4"/>
        <v>1</v>
      </c>
      <c r="G18" s="42"/>
      <c r="H18" s="45"/>
      <c r="I18" s="86">
        <f t="shared" si="5"/>
        <v>0</v>
      </c>
      <c r="J18" s="48"/>
      <c r="K18" s="87">
        <f t="shared" si="2"/>
        <v>0</v>
      </c>
      <c r="L18" s="42"/>
      <c r="M18" s="42"/>
      <c r="N18" s="45"/>
      <c r="O18" s="88">
        <f>IF(N18&lt;&gt;0,IF(N18+H18&gt;3*D18,0,IF(N18+H18&gt;D18*2.5,25,IF(N18+H18&gt;D18*2,50,IF(N18+H18&gt;D18*1.5,75,100)))),0)</f>
        <v>0</v>
      </c>
      <c r="P18" s="45"/>
      <c r="Q18" s="42"/>
      <c r="R18" s="42"/>
      <c r="S18" s="45"/>
      <c r="T18" s="45"/>
      <c r="U18" s="42"/>
      <c r="V18" s="88">
        <v>0</v>
      </c>
      <c r="W18" s="88"/>
    </row>
    <row r="19" spans="1:23" ht="39.950000000000003" customHeight="1" x14ac:dyDescent="0.25">
      <c r="A19" s="49" t="s">
        <v>1045</v>
      </c>
      <c r="B19" s="49" t="s">
        <v>91</v>
      </c>
      <c r="C19" s="49"/>
      <c r="D19" s="32">
        <f t="shared" ref="D19:D20" si="11">IF(B19="I",$F$2,IF(B19="G/2",$F$2/2,IF(B19="G/5",$F$2/5,IF(B19="G/10",$F$2/10,1))))</f>
        <v>0</v>
      </c>
      <c r="E19" s="42"/>
      <c r="F19" s="37">
        <f t="shared" si="4"/>
        <v>1</v>
      </c>
      <c r="G19" s="42"/>
      <c r="H19" s="45"/>
      <c r="I19" s="86">
        <f t="shared" si="5"/>
        <v>0</v>
      </c>
      <c r="J19" s="48"/>
      <c r="K19" s="87">
        <f t="shared" si="2"/>
        <v>0</v>
      </c>
      <c r="L19" s="42"/>
      <c r="M19" s="42"/>
      <c r="N19" s="45"/>
      <c r="O19" s="88">
        <f t="shared" ref="O19:O20" si="12">IF(N19&lt;&gt;0,IF(N19+H19&gt;3*D19,0,IF(N19+H19&gt;D19*2.5,25,IF(N19+H19&gt;D19*2,50,IF(N19+H19&gt;D19*1.5,75,100)))),0)</f>
        <v>0</v>
      </c>
      <c r="P19" s="45"/>
      <c r="Q19" s="42"/>
      <c r="R19" s="42"/>
      <c r="S19" s="45"/>
      <c r="T19" s="45"/>
      <c r="U19" s="42"/>
      <c r="V19" s="88">
        <v>0</v>
      </c>
      <c r="W19" s="88"/>
    </row>
    <row r="20" spans="1:23" ht="39.950000000000003" customHeight="1" x14ac:dyDescent="0.25">
      <c r="A20" s="49" t="s">
        <v>2252</v>
      </c>
      <c r="B20" s="49" t="s">
        <v>56</v>
      </c>
      <c r="C20" s="49"/>
      <c r="D20" s="32">
        <f t="shared" si="11"/>
        <v>1</v>
      </c>
      <c r="E20" s="42"/>
      <c r="F20" s="37">
        <f t="shared" si="4"/>
        <v>1</v>
      </c>
      <c r="G20" s="42"/>
      <c r="H20" s="45"/>
      <c r="I20" s="86">
        <f t="shared" si="5"/>
        <v>0</v>
      </c>
      <c r="J20" s="48"/>
      <c r="K20" s="87">
        <f t="shared" si="2"/>
        <v>0</v>
      </c>
      <c r="L20" s="42"/>
      <c r="M20" s="42"/>
      <c r="N20" s="45"/>
      <c r="O20" s="88">
        <f t="shared" si="12"/>
        <v>0</v>
      </c>
      <c r="P20" s="45"/>
      <c r="Q20" s="42"/>
      <c r="R20" s="42"/>
      <c r="S20" s="45"/>
      <c r="T20" s="45"/>
      <c r="U20" s="42"/>
      <c r="V20" s="88">
        <v>0</v>
      </c>
      <c r="W20" s="88"/>
    </row>
    <row r="21" spans="1:23" ht="39.950000000000003" customHeight="1" x14ac:dyDescent="0.25">
      <c r="A21" s="49" t="s">
        <v>2253</v>
      </c>
      <c r="B21" s="49" t="s">
        <v>128</v>
      </c>
      <c r="C21" s="49"/>
      <c r="D21" s="32">
        <f>IF(B21="I",$F$2,IF(B21="G/2",$F$2/2,IF(B21="G/5",$F$2/5,IF(B21="G/10",$F$2/10,1))))</f>
        <v>0</v>
      </c>
      <c r="E21" s="42"/>
      <c r="F21" s="37">
        <f t="shared" si="4"/>
        <v>1</v>
      </c>
      <c r="G21" s="42"/>
      <c r="H21" s="45"/>
      <c r="I21" s="86">
        <f t="shared" si="5"/>
        <v>0</v>
      </c>
      <c r="J21" s="48"/>
      <c r="K21" s="87">
        <f t="shared" si="2"/>
        <v>0</v>
      </c>
      <c r="L21" s="42"/>
      <c r="M21" s="42"/>
      <c r="N21" s="45"/>
      <c r="O21" s="88">
        <f>IF(N21&lt;&gt;0,IF(N21+H21&gt;3*D21,0,IF(N21+H21&gt;D21*2.5,25,IF(N21+H21&gt;D21*2,50,IF(N21+H21&gt;D21*1.5,75,100)))),0)</f>
        <v>0</v>
      </c>
      <c r="P21" s="45"/>
      <c r="Q21" s="42"/>
      <c r="R21" s="42"/>
      <c r="S21" s="45"/>
      <c r="T21" s="45"/>
      <c r="U21" s="42"/>
      <c r="V21" s="88">
        <v>0</v>
      </c>
      <c r="W21" s="88"/>
    </row>
    <row r="22" spans="1:23" ht="39.950000000000003" customHeight="1" x14ac:dyDescent="0.25">
      <c r="A22" s="49" t="s">
        <v>2237</v>
      </c>
      <c r="B22" s="49" t="s">
        <v>56</v>
      </c>
      <c r="C22" s="49" t="s">
        <v>2254</v>
      </c>
      <c r="D22" s="32">
        <f t="shared" ref="D22" si="13">IF(B22="I",$F$2,IF(B22="G/2",$F$2/2,IF(B22="G/5",$F$2/5,IF(B22="G/10",$F$2/10,1))))</f>
        <v>1</v>
      </c>
      <c r="E22" s="42"/>
      <c r="F22" s="37">
        <f t="shared" si="4"/>
        <v>1</v>
      </c>
      <c r="G22" s="42"/>
      <c r="H22" s="45"/>
      <c r="I22" s="86">
        <f t="shared" si="5"/>
        <v>0</v>
      </c>
      <c r="J22" s="48"/>
      <c r="K22" s="87">
        <f t="shared" si="2"/>
        <v>0</v>
      </c>
      <c r="L22" s="42"/>
      <c r="M22" s="42"/>
      <c r="N22" s="45"/>
      <c r="O22" s="88">
        <f t="shared" ref="O22" si="14">IF(N22&lt;&gt;0,IF(N22+H22&gt;3*D22,0,IF(N22+H22&gt;D22*2.5,25,IF(N22+H22&gt;D22*2,50,IF(N22+H22&gt;D22*1.5,75,100)))),0)</f>
        <v>0</v>
      </c>
      <c r="P22" s="45"/>
      <c r="Q22" s="42"/>
      <c r="R22" s="42"/>
      <c r="S22" s="45"/>
      <c r="T22" s="45"/>
      <c r="U22" s="42"/>
      <c r="V22" s="88">
        <v>0</v>
      </c>
      <c r="W22" s="88"/>
    </row>
    <row r="23" spans="1:23" ht="39.950000000000003" customHeight="1" x14ac:dyDescent="0.25">
      <c r="A23" s="49" t="s">
        <v>2255</v>
      </c>
      <c r="B23" s="49" t="s">
        <v>128</v>
      </c>
      <c r="C23" s="49"/>
      <c r="D23" s="32">
        <f>IF(B23="I",$F$2,IF(B23="G/2",$F$2/2,IF(B23="G/5",$F$2/5,IF(B23="G/10",$F$2/10,1))))</f>
        <v>0</v>
      </c>
      <c r="E23" s="42"/>
      <c r="F23" s="37">
        <f t="shared" si="4"/>
        <v>1</v>
      </c>
      <c r="G23" s="42"/>
      <c r="H23" s="45"/>
      <c r="I23" s="86">
        <f t="shared" si="5"/>
        <v>0</v>
      </c>
      <c r="J23" s="48"/>
      <c r="K23" s="87">
        <f t="shared" si="2"/>
        <v>0</v>
      </c>
      <c r="L23" s="42"/>
      <c r="M23" s="42"/>
      <c r="N23" s="45"/>
      <c r="O23" s="88">
        <f>IF(N23&lt;&gt;0,IF(N23+H23&gt;3*D23,0,IF(N23+H23&gt;D23*2.5,25,IF(N23+H23&gt;D23*2,50,IF(N23+H23&gt;D23*1.5,75,100)))),0)</f>
        <v>0</v>
      </c>
      <c r="P23" s="45"/>
      <c r="Q23" s="42"/>
      <c r="R23" s="42"/>
      <c r="S23" s="45"/>
      <c r="T23" s="45"/>
      <c r="U23" s="42"/>
      <c r="V23" s="88">
        <v>0</v>
      </c>
      <c r="W23" s="88"/>
    </row>
    <row r="24" spans="1:23" ht="39.950000000000003" customHeight="1" x14ac:dyDescent="0.25">
      <c r="A24" s="49" t="s">
        <v>2219</v>
      </c>
      <c r="B24" s="49" t="s">
        <v>56</v>
      </c>
      <c r="C24" s="49"/>
      <c r="D24" s="32">
        <f t="shared" ref="D24:D25" si="15">IF(B24="I",$F$2,IF(B24="G/2",$F$2/2,IF(B24="G/5",$F$2/5,IF(B24="G/10",$F$2/10,1))))</f>
        <v>1</v>
      </c>
      <c r="E24" s="42"/>
      <c r="F24" s="37">
        <f t="shared" si="4"/>
        <v>1</v>
      </c>
      <c r="G24" s="42"/>
      <c r="H24" s="45"/>
      <c r="I24" s="86">
        <f t="shared" si="5"/>
        <v>0</v>
      </c>
      <c r="J24" s="48"/>
      <c r="K24" s="87">
        <f t="shared" si="2"/>
        <v>0</v>
      </c>
      <c r="L24" s="42"/>
      <c r="M24" s="42"/>
      <c r="N24" s="45"/>
      <c r="O24" s="88">
        <f t="shared" ref="O24:O25" si="16">IF(N24&lt;&gt;0,IF(N24+H24&gt;3*D24,0,IF(N24+H24&gt;D24*2.5,25,IF(N24+H24&gt;D24*2,50,IF(N24+H24&gt;D24*1.5,75,100)))),0)</f>
        <v>0</v>
      </c>
      <c r="P24" s="45"/>
      <c r="Q24" s="42"/>
      <c r="R24" s="42"/>
      <c r="S24" s="45"/>
      <c r="T24" s="45"/>
      <c r="U24" s="42"/>
      <c r="V24" s="88">
        <v>0</v>
      </c>
      <c r="W24" s="88"/>
    </row>
    <row r="25" spans="1:23" ht="39.950000000000003" customHeight="1" x14ac:dyDescent="0.25">
      <c r="A25" s="49" t="s">
        <v>2256</v>
      </c>
      <c r="B25" s="49" t="s">
        <v>128</v>
      </c>
      <c r="C25" s="49"/>
      <c r="D25" s="32">
        <f t="shared" si="15"/>
        <v>0</v>
      </c>
      <c r="E25" s="42"/>
      <c r="F25" s="37">
        <f t="shared" si="4"/>
        <v>1</v>
      </c>
      <c r="G25" s="42"/>
      <c r="H25" s="45"/>
      <c r="I25" s="86">
        <f t="shared" si="5"/>
        <v>0</v>
      </c>
      <c r="J25" s="48"/>
      <c r="K25" s="87">
        <f t="shared" si="2"/>
        <v>0</v>
      </c>
      <c r="L25" s="42"/>
      <c r="M25" s="42"/>
      <c r="N25" s="45"/>
      <c r="O25" s="88">
        <f t="shared" si="16"/>
        <v>0</v>
      </c>
      <c r="P25" s="45"/>
      <c r="Q25" s="42"/>
      <c r="R25" s="42"/>
      <c r="S25" s="45"/>
      <c r="T25" s="45"/>
      <c r="U25" s="42"/>
      <c r="V25" s="88">
        <v>0</v>
      </c>
      <c r="W25" s="88"/>
    </row>
    <row r="26" spans="1:23" ht="39.950000000000003" customHeight="1" x14ac:dyDescent="0.25">
      <c r="A26" s="49" t="s">
        <v>2257</v>
      </c>
      <c r="B26" s="49" t="s">
        <v>128</v>
      </c>
      <c r="C26" s="49"/>
      <c r="D26" s="32">
        <f>IF(B26="I",$F$2,IF(B26="G/2",$F$2/2,IF(B26="G/5",$F$2/5,IF(B26="G/10",$F$2/10,1))))</f>
        <v>0</v>
      </c>
      <c r="E26" s="42"/>
      <c r="F26" s="37">
        <f t="shared" si="4"/>
        <v>1</v>
      </c>
      <c r="G26" s="42"/>
      <c r="H26" s="45"/>
      <c r="I26" s="86">
        <f t="shared" si="5"/>
        <v>0</v>
      </c>
      <c r="J26" s="48"/>
      <c r="K26" s="87">
        <f t="shared" si="2"/>
        <v>0</v>
      </c>
      <c r="L26" s="42"/>
      <c r="M26" s="42"/>
      <c r="N26" s="45"/>
      <c r="O26" s="88">
        <f>IF(N26&lt;&gt;0,IF(N26+H26&gt;3*D26,0,IF(N26+H26&gt;D26*2.5,25,IF(N26+H26&gt;D26*2,50,IF(N26+H26&gt;D26*1.5,75,100)))),0)</f>
        <v>0</v>
      </c>
      <c r="P26" s="45"/>
      <c r="Q26" s="42"/>
      <c r="R26" s="42"/>
      <c r="S26" s="45"/>
      <c r="T26" s="45"/>
      <c r="U26" s="42"/>
      <c r="V26" s="88">
        <v>0</v>
      </c>
      <c r="W26" s="88"/>
    </row>
    <row r="27" spans="1:23" ht="39.950000000000003" customHeight="1" x14ac:dyDescent="0.25">
      <c r="A27" s="49" t="s">
        <v>2258</v>
      </c>
      <c r="B27" s="49" t="s">
        <v>56</v>
      </c>
      <c r="C27" s="49" t="s">
        <v>2259</v>
      </c>
      <c r="D27" s="32">
        <f t="shared" ref="D27" si="17">IF(B27="I",$F$2,IF(B27="G/2",$F$2/2,IF(B27="G/5",$F$2/5,IF(B27="G/10",$F$2/10,1))))</f>
        <v>1</v>
      </c>
      <c r="E27" s="42"/>
      <c r="F27" s="37">
        <f t="shared" si="4"/>
        <v>1</v>
      </c>
      <c r="G27" s="42"/>
      <c r="H27" s="45"/>
      <c r="I27" s="86">
        <f t="shared" si="5"/>
        <v>0</v>
      </c>
      <c r="J27" s="48"/>
      <c r="K27" s="87">
        <f t="shared" si="2"/>
        <v>0</v>
      </c>
      <c r="L27" s="42"/>
      <c r="M27" s="42"/>
      <c r="N27" s="45"/>
      <c r="O27" s="88">
        <f t="shared" ref="O27" si="18">IF(N27&lt;&gt;0,IF(N27+H27&gt;3*D27,0,IF(N27+H27&gt;D27*2.5,25,IF(N27+H27&gt;D27*2,50,IF(N27+H27&gt;D27*1.5,75,100)))),0)</f>
        <v>0</v>
      </c>
      <c r="P27" s="45"/>
      <c r="Q27" s="42"/>
      <c r="R27" s="42"/>
      <c r="S27" s="45"/>
      <c r="T27" s="45"/>
      <c r="U27" s="42"/>
      <c r="V27" s="88">
        <v>0</v>
      </c>
      <c r="W27" s="88"/>
    </row>
    <row r="28" spans="1:23" ht="39.950000000000003" customHeight="1" x14ac:dyDescent="0.25">
      <c r="A28" s="49" t="s">
        <v>2260</v>
      </c>
      <c r="B28" s="49" t="s">
        <v>56</v>
      </c>
      <c r="C28" s="49"/>
      <c r="D28" s="32">
        <f>IF(B28="I",$F$2,IF(B28="G/2",$F$2/2,IF(B28="G/5",$F$2/5,IF(B28="G/10",$F$2/10,1))))</f>
        <v>1</v>
      </c>
      <c r="E28" s="42"/>
      <c r="F28" s="37">
        <f t="shared" si="4"/>
        <v>1</v>
      </c>
      <c r="G28" s="42"/>
      <c r="H28" s="45"/>
      <c r="I28" s="86">
        <f t="shared" si="5"/>
        <v>0</v>
      </c>
      <c r="J28" s="48"/>
      <c r="K28" s="87">
        <f t="shared" si="2"/>
        <v>0</v>
      </c>
      <c r="L28" s="42"/>
      <c r="M28" s="42"/>
      <c r="N28" s="45"/>
      <c r="O28" s="88">
        <f>IF(N28&lt;&gt;0,IF(N28+H28&gt;3*D28,0,IF(N28+H28&gt;D28*2.5,25,IF(N28+H28&gt;D28*2,50,IF(N28+H28&gt;D28*1.5,75,100)))),0)</f>
        <v>0</v>
      </c>
      <c r="P28" s="45"/>
      <c r="Q28" s="42"/>
      <c r="R28" s="42"/>
      <c r="S28" s="45"/>
      <c r="T28" s="45"/>
      <c r="U28" s="42"/>
      <c r="V28" s="88">
        <v>0</v>
      </c>
      <c r="W28" s="88"/>
    </row>
    <row r="29" spans="1:23" ht="39.950000000000003" customHeight="1" x14ac:dyDescent="0.25">
      <c r="A29" s="49" t="s">
        <v>2261</v>
      </c>
      <c r="B29" s="49" t="s">
        <v>56</v>
      </c>
      <c r="C29" s="49"/>
      <c r="D29" s="32">
        <f t="shared" ref="D29:D30" si="19">IF(B29="I",$F$2,IF(B29="G/2",$F$2/2,IF(B29="G/5",$F$2/5,IF(B29="G/10",$F$2/10,1))))</f>
        <v>1</v>
      </c>
      <c r="E29" s="42"/>
      <c r="F29" s="37">
        <f t="shared" si="4"/>
        <v>1</v>
      </c>
      <c r="G29" s="42"/>
      <c r="H29" s="45"/>
      <c r="I29" s="86">
        <f t="shared" si="5"/>
        <v>0</v>
      </c>
      <c r="J29" s="48"/>
      <c r="K29" s="87">
        <f t="shared" si="2"/>
        <v>0</v>
      </c>
      <c r="L29" s="42"/>
      <c r="M29" s="42"/>
      <c r="N29" s="45"/>
      <c r="O29" s="88">
        <f t="shared" ref="O29:O30" si="20">IF(N29&lt;&gt;0,IF(N29+H29&gt;3*D29,0,IF(N29+H29&gt;D29*2.5,25,IF(N29+H29&gt;D29*2,50,IF(N29+H29&gt;D29*1.5,75,100)))),0)</f>
        <v>0</v>
      </c>
      <c r="P29" s="45"/>
      <c r="Q29" s="42"/>
      <c r="R29" s="42"/>
      <c r="S29" s="45"/>
      <c r="T29" s="45"/>
      <c r="U29" s="42"/>
      <c r="V29" s="88">
        <v>0</v>
      </c>
      <c r="W29" s="88"/>
    </row>
    <row r="30" spans="1:23" ht="39.950000000000003" customHeight="1" x14ac:dyDescent="0.25">
      <c r="A30" s="49" t="s">
        <v>2262</v>
      </c>
      <c r="B30" s="49" t="s">
        <v>56</v>
      </c>
      <c r="C30" s="49"/>
      <c r="D30" s="32">
        <f t="shared" si="19"/>
        <v>1</v>
      </c>
      <c r="E30" s="42"/>
      <c r="F30" s="37">
        <f t="shared" si="4"/>
        <v>1</v>
      </c>
      <c r="G30" s="42"/>
      <c r="H30" s="45"/>
      <c r="I30" s="86">
        <f t="shared" si="5"/>
        <v>0</v>
      </c>
      <c r="J30" s="48"/>
      <c r="K30" s="87">
        <f t="shared" si="2"/>
        <v>0</v>
      </c>
      <c r="L30" s="42"/>
      <c r="M30" s="42"/>
      <c r="N30" s="45"/>
      <c r="O30" s="88">
        <f t="shared" si="20"/>
        <v>0</v>
      </c>
      <c r="P30" s="45"/>
      <c r="Q30" s="42"/>
      <c r="R30" s="42"/>
      <c r="S30" s="45"/>
      <c r="T30" s="45"/>
      <c r="U30" s="42"/>
      <c r="V30" s="88">
        <v>0</v>
      </c>
      <c r="W30" s="88"/>
    </row>
    <row r="31" spans="1:23" ht="39.950000000000003" customHeight="1" x14ac:dyDescent="0.25">
      <c r="A31" s="49" t="s">
        <v>2263</v>
      </c>
      <c r="B31" s="49" t="s">
        <v>128</v>
      </c>
      <c r="C31" s="49" t="s">
        <v>2264</v>
      </c>
      <c r="D31" s="32">
        <f>IF(B31="I",$F$2,IF(B31="G/2",$F$2/2,IF(B31="G/5",$F$2/5,IF(B31="G/10",$F$2/10,1))))</f>
        <v>0</v>
      </c>
      <c r="E31" s="42"/>
      <c r="F31" s="37">
        <f t="shared" si="4"/>
        <v>1</v>
      </c>
      <c r="G31" s="42"/>
      <c r="H31" s="45"/>
      <c r="I31" s="86">
        <f t="shared" si="5"/>
        <v>0</v>
      </c>
      <c r="J31" s="48"/>
      <c r="K31" s="87">
        <f t="shared" si="2"/>
        <v>0</v>
      </c>
      <c r="L31" s="42"/>
      <c r="M31" s="42"/>
      <c r="N31" s="45"/>
      <c r="O31" s="88">
        <f>IF(N31&lt;&gt;0,IF(N31+H31&gt;3*D31,0,IF(N31+H31&gt;D31*2.5,25,IF(N31+H31&gt;D31*2,50,IF(N31+H31&gt;D31*1.5,75,100)))),0)</f>
        <v>0</v>
      </c>
      <c r="P31" s="45"/>
      <c r="Q31" s="42"/>
      <c r="R31" s="42"/>
      <c r="S31" s="45"/>
      <c r="T31" s="45"/>
      <c r="U31" s="42"/>
      <c r="V31" s="88">
        <v>0</v>
      </c>
      <c r="W31" s="88"/>
    </row>
    <row r="32" spans="1:23" ht="39.950000000000003" customHeight="1" x14ac:dyDescent="0.25">
      <c r="A32" s="49" t="s">
        <v>2226</v>
      </c>
      <c r="B32" s="49" t="s">
        <v>91</v>
      </c>
      <c r="C32" s="49"/>
      <c r="D32" s="32">
        <f t="shared" ref="D32:D114" si="21">IF(B32="I",$F$2,IF(B32="G/2",$F$2/2,IF(B32="G/5",$F$2/5,IF(B32="G/10",$F$2/10,1))))</f>
        <v>0</v>
      </c>
      <c r="E32" s="42"/>
      <c r="F32" s="37">
        <f t="shared" si="0"/>
        <v>1</v>
      </c>
      <c r="G32" s="42"/>
      <c r="H32" s="45"/>
      <c r="I32" s="86">
        <f t="shared" si="1"/>
        <v>0</v>
      </c>
      <c r="J32" s="48"/>
      <c r="K32" s="87">
        <f t="shared" si="2"/>
        <v>0</v>
      </c>
      <c r="L32" s="42"/>
      <c r="M32" s="42"/>
      <c r="N32" s="45"/>
      <c r="O32" s="88">
        <f t="shared" ref="O32:O37" si="22">IF(N32&lt;&gt;0,IF(N32+H32&gt;3*D32,0,IF(N32+H32&gt;D32*2.5,25,IF(N32+H32&gt;D32*2,50,IF(N32+H32&gt;D32*1.5,75,100)))),0)</f>
        <v>0</v>
      </c>
      <c r="P32" s="45"/>
      <c r="Q32" s="42"/>
      <c r="R32" s="42"/>
      <c r="S32" s="45"/>
      <c r="T32" s="45"/>
      <c r="U32" s="42"/>
      <c r="V32" s="88">
        <v>0</v>
      </c>
      <c r="W32" s="88"/>
    </row>
    <row r="33" spans="1:23" ht="39.950000000000003" customHeight="1" x14ac:dyDescent="0.25">
      <c r="A33" s="49" t="s">
        <v>2196</v>
      </c>
      <c r="B33" s="49" t="s">
        <v>91</v>
      </c>
      <c r="C33" s="49" t="s">
        <v>2265</v>
      </c>
      <c r="D33" s="32">
        <f>IF(B33="I",$F$2,IF(B33="G/2",$F$2/2,IF(B33="G/5",$F$2/5,IF(B33="G/10",$F$2/10,1))))</f>
        <v>0</v>
      </c>
      <c r="E33" s="42"/>
      <c r="F33" s="37">
        <f t="shared" si="0"/>
        <v>1</v>
      </c>
      <c r="G33" s="42"/>
      <c r="H33" s="45"/>
      <c r="I33" s="86">
        <f t="shared" si="1"/>
        <v>0</v>
      </c>
      <c r="J33" s="48"/>
      <c r="K33" s="87">
        <f t="shared" si="2"/>
        <v>0</v>
      </c>
      <c r="L33" s="42"/>
      <c r="M33" s="42"/>
      <c r="N33" s="45"/>
      <c r="O33" s="88">
        <f>IF(N33&lt;&gt;0,IF(N33+H33&gt;3*D33,0,IF(N33+H33&gt;D33*2.5,25,IF(N33+H33&gt;D33*2,50,IF(N33+H33&gt;D33*1.5,75,100)))),0)</f>
        <v>0</v>
      </c>
      <c r="P33" s="45"/>
      <c r="Q33" s="42"/>
      <c r="R33" s="42"/>
      <c r="S33" s="45"/>
      <c r="T33" s="45"/>
      <c r="U33" s="42"/>
      <c r="V33" s="88">
        <v>0</v>
      </c>
      <c r="W33" s="88"/>
    </row>
    <row r="34" spans="1:23" ht="39.950000000000003" customHeight="1" x14ac:dyDescent="0.25">
      <c r="A34" s="49" t="s">
        <v>2266</v>
      </c>
      <c r="B34" s="49" t="s">
        <v>56</v>
      </c>
      <c r="C34" s="49" t="s">
        <v>2259</v>
      </c>
      <c r="D34" s="32">
        <f t="shared" ref="D34:D35" si="23">IF(B34="I",$F$2,IF(B34="G/2",$F$2/2,IF(B34="G/5",$F$2/5,IF(B34="G/10",$F$2/10,1))))</f>
        <v>1</v>
      </c>
      <c r="E34" s="42"/>
      <c r="F34" s="37">
        <f t="shared" si="0"/>
        <v>1</v>
      </c>
      <c r="G34" s="42"/>
      <c r="H34" s="45"/>
      <c r="I34" s="86">
        <f t="shared" si="1"/>
        <v>0</v>
      </c>
      <c r="J34" s="48"/>
      <c r="K34" s="87">
        <f t="shared" si="2"/>
        <v>0</v>
      </c>
      <c r="L34" s="42"/>
      <c r="M34" s="42"/>
      <c r="N34" s="45"/>
      <c r="O34" s="88">
        <f t="shared" ref="O34:O35" si="24">IF(N34&lt;&gt;0,IF(N34+H34&gt;3*D34,0,IF(N34+H34&gt;D34*2.5,25,IF(N34+H34&gt;D34*2,50,IF(N34+H34&gt;D34*1.5,75,100)))),0)</f>
        <v>0</v>
      </c>
      <c r="P34" s="45"/>
      <c r="Q34" s="42"/>
      <c r="R34" s="42"/>
      <c r="S34" s="45"/>
      <c r="T34" s="45"/>
      <c r="U34" s="42"/>
      <c r="V34" s="88">
        <v>0</v>
      </c>
      <c r="W34" s="88"/>
    </row>
    <row r="35" spans="1:23" ht="39.950000000000003" customHeight="1" x14ac:dyDescent="0.25">
      <c r="A35" s="49" t="s">
        <v>2267</v>
      </c>
      <c r="B35" s="49" t="s">
        <v>91</v>
      </c>
      <c r="C35" s="49"/>
      <c r="D35" s="32">
        <f t="shared" si="23"/>
        <v>0</v>
      </c>
      <c r="E35" s="42"/>
      <c r="F35" s="37">
        <f t="shared" si="0"/>
        <v>1</v>
      </c>
      <c r="G35" s="42"/>
      <c r="H35" s="45"/>
      <c r="I35" s="86">
        <f t="shared" si="1"/>
        <v>0</v>
      </c>
      <c r="J35" s="48"/>
      <c r="K35" s="87">
        <f t="shared" si="2"/>
        <v>0</v>
      </c>
      <c r="L35" s="42"/>
      <c r="M35" s="42"/>
      <c r="N35" s="45"/>
      <c r="O35" s="88">
        <f t="shared" si="24"/>
        <v>0</v>
      </c>
      <c r="P35" s="45"/>
      <c r="Q35" s="42"/>
      <c r="R35" s="42"/>
      <c r="S35" s="45"/>
      <c r="T35" s="45"/>
      <c r="U35" s="42"/>
      <c r="V35" s="88">
        <v>0</v>
      </c>
      <c r="W35" s="88"/>
    </row>
    <row r="36" spans="1:23" ht="39.950000000000003" customHeight="1" x14ac:dyDescent="0.25">
      <c r="A36" s="49" t="s">
        <v>2268</v>
      </c>
      <c r="B36" s="49" t="s">
        <v>80</v>
      </c>
      <c r="C36" s="49"/>
      <c r="D36" s="32">
        <f>IF(B36="I",$F$2,IF(B36="G/2",$F$2/2,IF(B36="G/5",$F$2/5,IF(B36="G/10",$F$2/10,1))))</f>
        <v>0</v>
      </c>
      <c r="E36" s="42"/>
      <c r="F36" s="37">
        <f t="shared" si="0"/>
        <v>1</v>
      </c>
      <c r="G36" s="42"/>
      <c r="H36" s="45"/>
      <c r="I36" s="86">
        <f t="shared" si="1"/>
        <v>0</v>
      </c>
      <c r="J36" s="48"/>
      <c r="K36" s="87">
        <f t="shared" si="2"/>
        <v>0</v>
      </c>
      <c r="L36" s="42"/>
      <c r="M36" s="42"/>
      <c r="N36" s="45"/>
      <c r="O36" s="88">
        <f>IF(N36&lt;&gt;0,IF(N36+H36&gt;3*D36,0,IF(N36+H36&gt;D36*2.5,25,IF(N36+H36&gt;D36*2,50,IF(N36+H36&gt;D36*1.5,75,100)))),0)</f>
        <v>0</v>
      </c>
      <c r="P36" s="45"/>
      <c r="Q36" s="42"/>
      <c r="R36" s="42"/>
      <c r="S36" s="45"/>
      <c r="T36" s="45"/>
      <c r="U36" s="42"/>
      <c r="V36" s="88">
        <v>0</v>
      </c>
      <c r="W36" s="88"/>
    </row>
    <row r="37" spans="1:23" ht="39.950000000000003" customHeight="1" x14ac:dyDescent="0.25">
      <c r="A37" s="49" t="s">
        <v>2269</v>
      </c>
      <c r="B37" s="49" t="s">
        <v>56</v>
      </c>
      <c r="C37" s="49" t="s">
        <v>2259</v>
      </c>
      <c r="D37" s="32">
        <f t="shared" si="21"/>
        <v>1</v>
      </c>
      <c r="E37" s="42"/>
      <c r="F37" s="37">
        <f t="shared" si="0"/>
        <v>1</v>
      </c>
      <c r="G37" s="42"/>
      <c r="H37" s="45"/>
      <c r="I37" s="86">
        <f t="shared" si="1"/>
        <v>0</v>
      </c>
      <c r="J37" s="48"/>
      <c r="K37" s="87">
        <f t="shared" si="2"/>
        <v>0</v>
      </c>
      <c r="L37" s="42"/>
      <c r="M37" s="42"/>
      <c r="N37" s="45"/>
      <c r="O37" s="88">
        <f t="shared" si="22"/>
        <v>0</v>
      </c>
      <c r="P37" s="45"/>
      <c r="Q37" s="42"/>
      <c r="R37" s="42"/>
      <c r="S37" s="45"/>
      <c r="T37" s="45"/>
      <c r="U37" s="42"/>
      <c r="V37" s="88">
        <v>0</v>
      </c>
      <c r="W37" s="88"/>
    </row>
    <row r="38" spans="1:23" ht="39.950000000000003" customHeight="1" x14ac:dyDescent="0.25">
      <c r="A38" s="49" t="s">
        <v>2270</v>
      </c>
      <c r="B38" s="49" t="s">
        <v>56</v>
      </c>
      <c r="C38" s="49"/>
      <c r="D38" s="32">
        <f>IF(B38="I",$F$2,IF(B38="G/2",$F$2/2,IF(B38="G/5",$F$2/5,IF(B38="G/10",$F$2/10,1))))</f>
        <v>1</v>
      </c>
      <c r="E38" s="42"/>
      <c r="F38" s="37">
        <f t="shared" si="0"/>
        <v>1</v>
      </c>
      <c r="G38" s="42"/>
      <c r="H38" s="45"/>
      <c r="I38" s="86">
        <f t="shared" si="1"/>
        <v>0</v>
      </c>
      <c r="J38" s="48"/>
      <c r="K38" s="87">
        <f t="shared" si="2"/>
        <v>0</v>
      </c>
      <c r="L38" s="42"/>
      <c r="M38" s="42"/>
      <c r="N38" s="45"/>
      <c r="O38" s="88">
        <f>IF(N38&lt;&gt;0,IF(N38+H38&gt;3*D38,0,IF(N38+H38&gt;D38*2.5,25,IF(N38+H38&gt;D38*2,50,IF(N38+H38&gt;D38*1.5,75,100)))),0)</f>
        <v>0</v>
      </c>
      <c r="P38" s="45"/>
      <c r="Q38" s="42"/>
      <c r="R38" s="42"/>
      <c r="S38" s="45"/>
      <c r="T38" s="45"/>
      <c r="U38" s="42"/>
      <c r="V38" s="88">
        <v>0</v>
      </c>
      <c r="W38" s="88"/>
    </row>
    <row r="39" spans="1:23" ht="39.950000000000003" customHeight="1" x14ac:dyDescent="0.25">
      <c r="A39" s="49" t="s">
        <v>2271</v>
      </c>
      <c r="B39" s="49" t="s">
        <v>91</v>
      </c>
      <c r="C39" s="49"/>
      <c r="D39" s="32">
        <f t="shared" si="21"/>
        <v>0</v>
      </c>
      <c r="E39" s="42"/>
      <c r="F39" s="37">
        <f t="shared" si="0"/>
        <v>1</v>
      </c>
      <c r="G39" s="42"/>
      <c r="H39" s="45"/>
      <c r="I39" s="86">
        <f t="shared" si="1"/>
        <v>0</v>
      </c>
      <c r="J39" s="48"/>
      <c r="K39" s="87">
        <f t="shared" si="2"/>
        <v>0</v>
      </c>
      <c r="L39" s="42"/>
      <c r="M39" s="42"/>
      <c r="N39" s="45"/>
      <c r="O39" s="88">
        <f t="shared" ref="O39:O40" si="25">IF(N39&lt;&gt;0,IF(N39+H39&gt;3*D39,0,IF(N39+H39&gt;D39*2.5,25,IF(N39+H39&gt;D39*2,50,IF(N39+H39&gt;D39*1.5,75,100)))),0)</f>
        <v>0</v>
      </c>
      <c r="P39" s="45"/>
      <c r="Q39" s="42"/>
      <c r="R39" s="42"/>
      <c r="S39" s="45"/>
      <c r="T39" s="45"/>
      <c r="U39" s="42"/>
      <c r="V39" s="88">
        <v>0</v>
      </c>
      <c r="W39" s="88"/>
    </row>
    <row r="40" spans="1:23" ht="39.950000000000003" customHeight="1" x14ac:dyDescent="0.25">
      <c r="A40" s="49" t="s">
        <v>2272</v>
      </c>
      <c r="B40" s="49" t="s">
        <v>80</v>
      </c>
      <c r="C40" s="49"/>
      <c r="D40" s="32">
        <f t="shared" si="21"/>
        <v>0</v>
      </c>
      <c r="E40" s="42"/>
      <c r="F40" s="37">
        <f t="shared" si="0"/>
        <v>1</v>
      </c>
      <c r="G40" s="42"/>
      <c r="H40" s="45"/>
      <c r="I40" s="86">
        <f t="shared" si="1"/>
        <v>0</v>
      </c>
      <c r="J40" s="48"/>
      <c r="K40" s="87">
        <f t="shared" si="2"/>
        <v>0</v>
      </c>
      <c r="L40" s="42"/>
      <c r="M40" s="42"/>
      <c r="N40" s="45"/>
      <c r="O40" s="88">
        <f t="shared" si="25"/>
        <v>0</v>
      </c>
      <c r="P40" s="45"/>
      <c r="Q40" s="42"/>
      <c r="R40" s="42"/>
      <c r="S40" s="45"/>
      <c r="T40" s="45"/>
      <c r="U40" s="42"/>
      <c r="V40" s="88">
        <v>0</v>
      </c>
      <c r="W40" s="88"/>
    </row>
    <row r="41" spans="1:23" ht="39.950000000000003" customHeight="1" x14ac:dyDescent="0.25">
      <c r="A41" s="49" t="s">
        <v>2273</v>
      </c>
      <c r="B41" s="49" t="s">
        <v>56</v>
      </c>
      <c r="C41" s="49" t="s">
        <v>2274</v>
      </c>
      <c r="D41" s="32">
        <f>IF(B41="I",$F$2,IF(B41="G/2",$F$2/2,IF(B41="G/5",$F$2/5,IF(B41="G/10",$F$2/10,1))))</f>
        <v>1</v>
      </c>
      <c r="E41" s="42"/>
      <c r="F41" s="37">
        <f t="shared" si="0"/>
        <v>1</v>
      </c>
      <c r="G41" s="42"/>
      <c r="H41" s="45"/>
      <c r="I41" s="86">
        <f t="shared" si="1"/>
        <v>0</v>
      </c>
      <c r="J41" s="48"/>
      <c r="K41" s="87">
        <f t="shared" si="2"/>
        <v>0</v>
      </c>
      <c r="L41" s="42"/>
      <c r="M41" s="42"/>
      <c r="N41" s="45"/>
      <c r="O41" s="88">
        <f>IF(N41&lt;&gt;0,IF(N41+H41&gt;3*D41,0,IF(N41+H41&gt;D41*2.5,25,IF(N41+H41&gt;D41*2,50,IF(N41+H41&gt;D41*1.5,75,100)))),0)</f>
        <v>0</v>
      </c>
      <c r="P41" s="45"/>
      <c r="Q41" s="42"/>
      <c r="R41" s="42"/>
      <c r="S41" s="45"/>
      <c r="T41" s="45"/>
      <c r="U41" s="42"/>
      <c r="V41" s="88">
        <v>0</v>
      </c>
      <c r="W41" s="88"/>
    </row>
    <row r="42" spans="1:23" ht="39.950000000000003" customHeight="1" x14ac:dyDescent="0.25">
      <c r="A42" s="49" t="s">
        <v>2275</v>
      </c>
      <c r="B42" s="49" t="s">
        <v>128</v>
      </c>
      <c r="C42" s="49"/>
      <c r="D42" s="32">
        <f t="shared" si="21"/>
        <v>0</v>
      </c>
      <c r="E42" s="42"/>
      <c r="F42" s="37">
        <f t="shared" si="0"/>
        <v>1</v>
      </c>
      <c r="G42" s="42"/>
      <c r="H42" s="45"/>
      <c r="I42" s="86">
        <f t="shared" si="1"/>
        <v>0</v>
      </c>
      <c r="J42" s="48"/>
      <c r="K42" s="87">
        <f t="shared" si="2"/>
        <v>0</v>
      </c>
      <c r="L42" s="42"/>
      <c r="M42" s="42"/>
      <c r="N42" s="45"/>
      <c r="O42" s="88">
        <f t="shared" ref="O42" si="26">IF(N42&lt;&gt;0,IF(N42+H42&gt;3*D42,0,IF(N42+H42&gt;D42*2.5,25,IF(N42+H42&gt;D42*2,50,IF(N42+H42&gt;D42*1.5,75,100)))),0)</f>
        <v>0</v>
      </c>
      <c r="P42" s="45"/>
      <c r="Q42" s="42"/>
      <c r="R42" s="42"/>
      <c r="S42" s="45"/>
      <c r="T42" s="45"/>
      <c r="U42" s="42"/>
      <c r="V42" s="88">
        <v>0</v>
      </c>
      <c r="W42" s="88"/>
    </row>
    <row r="43" spans="1:23" ht="39.950000000000003" customHeight="1" x14ac:dyDescent="0.25">
      <c r="A43" s="23" t="s">
        <v>72</v>
      </c>
      <c r="B43" s="23" t="s">
        <v>53</v>
      </c>
      <c r="C43" s="23" t="s">
        <v>54</v>
      </c>
      <c r="D43" s="36">
        <v>15</v>
      </c>
      <c r="E43" s="41"/>
      <c r="F43" s="28">
        <f>(AVERAGE(F44:F62)*$D$43)</f>
        <v>15</v>
      </c>
      <c r="G43" s="41"/>
      <c r="H43" s="44"/>
      <c r="I43" s="28">
        <f>(AVERAGE(I44:I62)*$D$43)</f>
        <v>0</v>
      </c>
      <c r="J43" s="47"/>
      <c r="K43" s="28">
        <f>(AVERAGE(K44:K62)*$D$43)</f>
        <v>0</v>
      </c>
      <c r="L43" s="41"/>
      <c r="M43" s="41"/>
      <c r="N43" s="44"/>
      <c r="O43" s="28">
        <f>AVERAGE(O44:O62)</f>
        <v>0</v>
      </c>
      <c r="P43" s="44"/>
      <c r="Q43" s="41"/>
      <c r="R43" s="41"/>
      <c r="S43" s="44"/>
      <c r="T43" s="44"/>
      <c r="U43" s="41"/>
      <c r="V43" s="28">
        <f>AVERAGE(V44:V62)</f>
        <v>0</v>
      </c>
      <c r="W43" s="28"/>
    </row>
    <row r="44" spans="1:23" ht="39.950000000000003" customHeight="1" x14ac:dyDescent="0.25">
      <c r="A44" s="49" t="s">
        <v>2276</v>
      </c>
      <c r="B44" s="49" t="s">
        <v>128</v>
      </c>
      <c r="C44" s="49"/>
      <c r="D44" s="32">
        <f t="shared" si="21"/>
        <v>0</v>
      </c>
      <c r="E44" s="42"/>
      <c r="F44" s="37">
        <f t="shared" ref="F44:F62" si="27">IF(H44&lt;&gt;0,0,1)</f>
        <v>1</v>
      </c>
      <c r="G44" s="42"/>
      <c r="H44" s="45"/>
      <c r="I44" s="86">
        <f t="shared" ref="I44:I62" si="28">IF(H44&lt;&gt;0,IF(H44&lt;D44,1,0),0)</f>
        <v>0</v>
      </c>
      <c r="J44" s="48"/>
      <c r="K44" s="87">
        <f t="shared" ref="K44:K62" si="29">IF(J44&lt;&gt;0,IF(J44&lt;2017,1,0),0)</f>
        <v>0</v>
      </c>
      <c r="L44" s="42"/>
      <c r="M44" s="42"/>
      <c r="N44" s="45"/>
      <c r="O44" s="88">
        <f>IF(N44&lt;&gt;0,IF(N44+H44&gt;3*D44,0,IF(N44+H44&gt;D44*2.5,25,IF(N44+H44&gt;D44*2,50,IF(N44+H44&gt;D44*1.5,75,100)))),0)</f>
        <v>0</v>
      </c>
      <c r="P44" s="45"/>
      <c r="Q44" s="42"/>
      <c r="R44" s="42"/>
      <c r="S44" s="45"/>
      <c r="T44" s="45"/>
      <c r="U44" s="42"/>
      <c r="V44" s="88">
        <v>0</v>
      </c>
      <c r="W44" s="88"/>
    </row>
    <row r="45" spans="1:23" ht="39.950000000000003" customHeight="1" x14ac:dyDescent="0.25">
      <c r="A45" s="49" t="s">
        <v>2199</v>
      </c>
      <c r="B45" s="49" t="s">
        <v>56</v>
      </c>
      <c r="C45" s="49"/>
      <c r="D45" s="32">
        <f t="shared" si="21"/>
        <v>1</v>
      </c>
      <c r="E45" s="42"/>
      <c r="F45" s="37">
        <f t="shared" si="27"/>
        <v>1</v>
      </c>
      <c r="G45" s="42"/>
      <c r="H45" s="45"/>
      <c r="I45" s="86">
        <f t="shared" si="28"/>
        <v>0</v>
      </c>
      <c r="J45" s="48"/>
      <c r="K45" s="87">
        <f t="shared" si="29"/>
        <v>0</v>
      </c>
      <c r="L45" s="42"/>
      <c r="M45" s="42"/>
      <c r="N45" s="45"/>
      <c r="O45" s="88">
        <f t="shared" ref="O45:O54" si="30">IF(N45&lt;&gt;0,IF(N45+H45&gt;3*D45,0,IF(N45+H45&gt;D45*2.5,25,IF(N45+H45&gt;D45*2,50,IF(N45+H45&gt;D45*1.5,75,100)))),0)</f>
        <v>0</v>
      </c>
      <c r="P45" s="45"/>
      <c r="Q45" s="42"/>
      <c r="R45" s="42"/>
      <c r="S45" s="45"/>
      <c r="T45" s="45"/>
      <c r="U45" s="42"/>
      <c r="V45" s="88">
        <v>0</v>
      </c>
      <c r="W45" s="88"/>
    </row>
    <row r="46" spans="1:23" ht="39.950000000000003" customHeight="1" x14ac:dyDescent="0.25">
      <c r="A46" s="49" t="s">
        <v>2277</v>
      </c>
      <c r="B46" s="49" t="s">
        <v>56</v>
      </c>
      <c r="C46" s="49"/>
      <c r="D46" s="32">
        <f t="shared" ref="D46:D53" si="31">IF(B46="I",$F$2,IF(B46="G/2",$F$2/2,IF(B46="G/5",$F$2/5,IF(B46="G/10",$F$2/10,1))))</f>
        <v>1</v>
      </c>
      <c r="E46" s="42"/>
      <c r="F46" s="37">
        <f t="shared" ref="F46:F53" si="32">IF(H46&lt;&gt;0,0,1)</f>
        <v>1</v>
      </c>
      <c r="G46" s="42"/>
      <c r="H46" s="45"/>
      <c r="I46" s="86">
        <f t="shared" ref="I46:I53" si="33">IF(H46&lt;&gt;0,IF(H46&lt;D46,1,0),0)</f>
        <v>0</v>
      </c>
      <c r="J46" s="48"/>
      <c r="K46" s="87">
        <f t="shared" si="29"/>
        <v>0</v>
      </c>
      <c r="L46" s="42"/>
      <c r="M46" s="42"/>
      <c r="N46" s="45"/>
      <c r="O46" s="88">
        <f t="shared" ref="O46" si="34">IF(N46&lt;&gt;0,IF(N46+H46&gt;3*D46,0,IF(N46+H46&gt;D46*2.5,25,IF(N46+H46&gt;D46*2,50,IF(N46+H46&gt;D46*1.5,75,100)))),0)</f>
        <v>0</v>
      </c>
      <c r="P46" s="45"/>
      <c r="Q46" s="42"/>
      <c r="R46" s="42"/>
      <c r="S46" s="45"/>
      <c r="T46" s="45"/>
      <c r="U46" s="42"/>
      <c r="V46" s="88">
        <v>0</v>
      </c>
      <c r="W46" s="88"/>
    </row>
    <row r="47" spans="1:23" ht="39.950000000000003" customHeight="1" x14ac:dyDescent="0.25">
      <c r="A47" s="49" t="s">
        <v>2278</v>
      </c>
      <c r="B47" s="49" t="s">
        <v>128</v>
      </c>
      <c r="C47" s="49"/>
      <c r="D47" s="32">
        <f t="shared" si="31"/>
        <v>0</v>
      </c>
      <c r="E47" s="42"/>
      <c r="F47" s="37">
        <f t="shared" si="32"/>
        <v>1</v>
      </c>
      <c r="G47" s="42"/>
      <c r="H47" s="45"/>
      <c r="I47" s="86">
        <f t="shared" si="33"/>
        <v>0</v>
      </c>
      <c r="J47" s="48"/>
      <c r="K47" s="87">
        <f t="shared" si="29"/>
        <v>0</v>
      </c>
      <c r="L47" s="42"/>
      <c r="M47" s="42"/>
      <c r="N47" s="45"/>
      <c r="O47" s="88">
        <f>IF(N47&lt;&gt;0,IF(N47+H47&gt;3*D47,0,IF(N47+H47&gt;D47*2.5,25,IF(N47+H47&gt;D47*2,50,IF(N47+H47&gt;D47*1.5,75,100)))),0)</f>
        <v>0</v>
      </c>
      <c r="P47" s="45"/>
      <c r="Q47" s="42"/>
      <c r="R47" s="42"/>
      <c r="S47" s="45"/>
      <c r="T47" s="45"/>
      <c r="U47" s="42"/>
      <c r="V47" s="88">
        <v>0</v>
      </c>
      <c r="W47" s="88"/>
    </row>
    <row r="48" spans="1:23" ht="39.950000000000003" customHeight="1" x14ac:dyDescent="0.25">
      <c r="A48" s="49" t="s">
        <v>2279</v>
      </c>
      <c r="B48" s="49" t="s">
        <v>128</v>
      </c>
      <c r="C48" s="49"/>
      <c r="D48" s="32">
        <f t="shared" si="31"/>
        <v>0</v>
      </c>
      <c r="E48" s="42"/>
      <c r="F48" s="37">
        <f t="shared" si="32"/>
        <v>1</v>
      </c>
      <c r="G48" s="42"/>
      <c r="H48" s="45"/>
      <c r="I48" s="86">
        <f t="shared" si="33"/>
        <v>0</v>
      </c>
      <c r="J48" s="48"/>
      <c r="K48" s="87">
        <f t="shared" si="29"/>
        <v>0</v>
      </c>
      <c r="L48" s="42"/>
      <c r="M48" s="42"/>
      <c r="N48" s="45"/>
      <c r="O48" s="88">
        <f t="shared" ref="O48:O49" si="35">IF(N48&lt;&gt;0,IF(N48+H48&gt;3*D48,0,IF(N48+H48&gt;D48*2.5,25,IF(N48+H48&gt;D48*2,50,IF(N48+H48&gt;D48*1.5,75,100)))),0)</f>
        <v>0</v>
      </c>
      <c r="P48" s="45"/>
      <c r="Q48" s="42"/>
      <c r="R48" s="42"/>
      <c r="S48" s="45"/>
      <c r="T48" s="45"/>
      <c r="U48" s="42"/>
      <c r="V48" s="88">
        <v>0</v>
      </c>
      <c r="W48" s="88"/>
    </row>
    <row r="49" spans="1:23" ht="39.950000000000003" customHeight="1" x14ac:dyDescent="0.25">
      <c r="A49" s="49" t="s">
        <v>2200</v>
      </c>
      <c r="B49" s="49" t="s">
        <v>56</v>
      </c>
      <c r="C49" s="49"/>
      <c r="D49" s="32">
        <f t="shared" si="31"/>
        <v>1</v>
      </c>
      <c r="E49" s="42"/>
      <c r="F49" s="37">
        <f t="shared" si="32"/>
        <v>1</v>
      </c>
      <c r="G49" s="42"/>
      <c r="H49" s="45"/>
      <c r="I49" s="86">
        <f t="shared" si="33"/>
        <v>0</v>
      </c>
      <c r="J49" s="48"/>
      <c r="K49" s="87">
        <f t="shared" si="29"/>
        <v>0</v>
      </c>
      <c r="L49" s="42"/>
      <c r="M49" s="42"/>
      <c r="N49" s="45"/>
      <c r="O49" s="88">
        <f t="shared" si="35"/>
        <v>0</v>
      </c>
      <c r="P49" s="45"/>
      <c r="Q49" s="42"/>
      <c r="R49" s="42"/>
      <c r="S49" s="45"/>
      <c r="T49" s="45"/>
      <c r="U49" s="42"/>
      <c r="V49" s="88">
        <v>0</v>
      </c>
      <c r="W49" s="88"/>
    </row>
    <row r="50" spans="1:23" ht="39.950000000000003" customHeight="1" x14ac:dyDescent="0.25">
      <c r="A50" s="49" t="s">
        <v>2280</v>
      </c>
      <c r="B50" s="49" t="s">
        <v>128</v>
      </c>
      <c r="C50" s="49"/>
      <c r="D50" s="32">
        <f t="shared" si="31"/>
        <v>0</v>
      </c>
      <c r="E50" s="42"/>
      <c r="F50" s="37">
        <f t="shared" si="32"/>
        <v>1</v>
      </c>
      <c r="G50" s="42"/>
      <c r="H50" s="45"/>
      <c r="I50" s="86">
        <f t="shared" si="33"/>
        <v>0</v>
      </c>
      <c r="J50" s="48"/>
      <c r="K50" s="87">
        <f t="shared" si="29"/>
        <v>0</v>
      </c>
      <c r="L50" s="42"/>
      <c r="M50" s="42"/>
      <c r="N50" s="45"/>
      <c r="O50" s="88">
        <f>IF(N50&lt;&gt;0,IF(N50+H50&gt;3*D50,0,IF(N50+H50&gt;D50*2.5,25,IF(N50+H50&gt;D50*2,50,IF(N50+H50&gt;D50*1.5,75,100)))),0)</f>
        <v>0</v>
      </c>
      <c r="P50" s="45"/>
      <c r="Q50" s="42"/>
      <c r="R50" s="42"/>
      <c r="S50" s="45"/>
      <c r="T50" s="45"/>
      <c r="U50" s="42"/>
      <c r="V50" s="88">
        <v>0</v>
      </c>
      <c r="W50" s="88"/>
    </row>
    <row r="51" spans="1:23" ht="39.950000000000003" customHeight="1" x14ac:dyDescent="0.25">
      <c r="A51" s="49" t="s">
        <v>2281</v>
      </c>
      <c r="B51" s="49" t="s">
        <v>56</v>
      </c>
      <c r="C51" s="49"/>
      <c r="D51" s="32">
        <f t="shared" si="31"/>
        <v>1</v>
      </c>
      <c r="E51" s="42"/>
      <c r="F51" s="37">
        <f t="shared" si="32"/>
        <v>1</v>
      </c>
      <c r="G51" s="42"/>
      <c r="H51" s="45"/>
      <c r="I51" s="86">
        <f t="shared" si="33"/>
        <v>0</v>
      </c>
      <c r="J51" s="48"/>
      <c r="K51" s="87">
        <f t="shared" si="29"/>
        <v>0</v>
      </c>
      <c r="L51" s="42"/>
      <c r="M51" s="42"/>
      <c r="N51" s="45"/>
      <c r="O51" s="88">
        <f t="shared" ref="O51:O52" si="36">IF(N51&lt;&gt;0,IF(N51+H51&gt;3*D51,0,IF(N51+H51&gt;D51*2.5,25,IF(N51+H51&gt;D51*2,50,IF(N51+H51&gt;D51*1.5,75,100)))),0)</f>
        <v>0</v>
      </c>
      <c r="P51" s="45"/>
      <c r="Q51" s="42"/>
      <c r="R51" s="42"/>
      <c r="S51" s="45"/>
      <c r="T51" s="45"/>
      <c r="U51" s="42"/>
      <c r="V51" s="88">
        <v>0</v>
      </c>
      <c r="W51" s="88"/>
    </row>
    <row r="52" spans="1:23" ht="39.950000000000003" customHeight="1" x14ac:dyDescent="0.25">
      <c r="A52" s="49" t="s">
        <v>2201</v>
      </c>
      <c r="B52" s="49" t="s">
        <v>128</v>
      </c>
      <c r="C52" s="49"/>
      <c r="D52" s="32">
        <f t="shared" si="31"/>
        <v>0</v>
      </c>
      <c r="E52" s="42"/>
      <c r="F52" s="37">
        <f t="shared" si="32"/>
        <v>1</v>
      </c>
      <c r="G52" s="42"/>
      <c r="H52" s="45"/>
      <c r="I52" s="86">
        <f t="shared" si="33"/>
        <v>0</v>
      </c>
      <c r="J52" s="48"/>
      <c r="K52" s="87">
        <f t="shared" si="29"/>
        <v>0</v>
      </c>
      <c r="L52" s="42"/>
      <c r="M52" s="42"/>
      <c r="N52" s="45"/>
      <c r="O52" s="88">
        <f t="shared" si="36"/>
        <v>0</v>
      </c>
      <c r="P52" s="45"/>
      <c r="Q52" s="42"/>
      <c r="R52" s="42"/>
      <c r="S52" s="45"/>
      <c r="T52" s="45"/>
      <c r="U52" s="42"/>
      <c r="V52" s="88">
        <v>0</v>
      </c>
      <c r="W52" s="88"/>
    </row>
    <row r="53" spans="1:23" ht="39.950000000000003" customHeight="1" x14ac:dyDescent="0.25">
      <c r="A53" s="49" t="s">
        <v>2282</v>
      </c>
      <c r="B53" s="49" t="s">
        <v>56</v>
      </c>
      <c r="C53" s="49"/>
      <c r="D53" s="32">
        <f t="shared" si="31"/>
        <v>1</v>
      </c>
      <c r="E53" s="42"/>
      <c r="F53" s="37">
        <f t="shared" si="32"/>
        <v>1</v>
      </c>
      <c r="G53" s="42"/>
      <c r="H53" s="45"/>
      <c r="I53" s="86">
        <f t="shared" si="33"/>
        <v>0</v>
      </c>
      <c r="J53" s="48"/>
      <c r="K53" s="87">
        <f t="shared" si="29"/>
        <v>0</v>
      </c>
      <c r="L53" s="42"/>
      <c r="M53" s="42"/>
      <c r="N53" s="45"/>
      <c r="O53" s="88">
        <f>IF(N53&lt;&gt;0,IF(N53+H53&gt;3*D53,0,IF(N53+H53&gt;D53*2.5,25,IF(N53+H53&gt;D53*2,50,IF(N53+H53&gt;D53*1.5,75,100)))),0)</f>
        <v>0</v>
      </c>
      <c r="P53" s="45"/>
      <c r="Q53" s="42"/>
      <c r="R53" s="42"/>
      <c r="S53" s="45"/>
      <c r="T53" s="45"/>
      <c r="U53" s="42"/>
      <c r="V53" s="88">
        <v>0</v>
      </c>
      <c r="W53" s="88"/>
    </row>
    <row r="54" spans="1:23" ht="39.950000000000003" customHeight="1" x14ac:dyDescent="0.25">
      <c r="A54" s="49" t="s">
        <v>2203</v>
      </c>
      <c r="B54" s="49" t="s">
        <v>56</v>
      </c>
      <c r="C54" s="49"/>
      <c r="D54" s="32">
        <f t="shared" si="21"/>
        <v>1</v>
      </c>
      <c r="E54" s="42"/>
      <c r="F54" s="37">
        <f t="shared" si="27"/>
        <v>1</v>
      </c>
      <c r="G54" s="42"/>
      <c r="H54" s="45"/>
      <c r="I54" s="86">
        <f t="shared" si="28"/>
        <v>0</v>
      </c>
      <c r="J54" s="48"/>
      <c r="K54" s="87">
        <f t="shared" si="29"/>
        <v>0</v>
      </c>
      <c r="L54" s="42"/>
      <c r="M54" s="42"/>
      <c r="N54" s="45"/>
      <c r="O54" s="88">
        <f t="shared" si="30"/>
        <v>0</v>
      </c>
      <c r="P54" s="45"/>
      <c r="Q54" s="42"/>
      <c r="R54" s="42"/>
      <c r="S54" s="45"/>
      <c r="T54" s="45"/>
      <c r="U54" s="42"/>
      <c r="V54" s="88">
        <v>0</v>
      </c>
      <c r="W54" s="88"/>
    </row>
    <row r="55" spans="1:23" ht="39.950000000000003" customHeight="1" x14ac:dyDescent="0.25">
      <c r="A55" s="49" t="s">
        <v>2283</v>
      </c>
      <c r="B55" s="49" t="s">
        <v>91</v>
      </c>
      <c r="C55" s="49"/>
      <c r="D55" s="32">
        <f t="shared" si="21"/>
        <v>0</v>
      </c>
      <c r="E55" s="42"/>
      <c r="F55" s="37">
        <f t="shared" si="27"/>
        <v>1</v>
      </c>
      <c r="G55" s="42"/>
      <c r="H55" s="45"/>
      <c r="I55" s="86">
        <f t="shared" si="28"/>
        <v>0</v>
      </c>
      <c r="J55" s="48"/>
      <c r="K55" s="87">
        <f t="shared" si="29"/>
        <v>0</v>
      </c>
      <c r="L55" s="42"/>
      <c r="M55" s="42"/>
      <c r="N55" s="45"/>
      <c r="O55" s="88">
        <f>IF(N55&lt;&gt;0,IF(N55+H55&gt;3*D55,0,IF(N55+H55&gt;D55*2.5,25,IF(N55+H55&gt;D55*2,50,IF(N55+H55&gt;D55*1.5,75,100)))),0)</f>
        <v>0</v>
      </c>
      <c r="P55" s="45"/>
      <c r="Q55" s="42"/>
      <c r="R55" s="42"/>
      <c r="S55" s="45"/>
      <c r="T55" s="45"/>
      <c r="U55" s="42"/>
      <c r="V55" s="88">
        <v>0</v>
      </c>
      <c r="W55" s="88"/>
    </row>
    <row r="56" spans="1:23" ht="39.950000000000003" customHeight="1" x14ac:dyDescent="0.25">
      <c r="A56" s="49" t="s">
        <v>2284</v>
      </c>
      <c r="B56" s="49" t="s">
        <v>128</v>
      </c>
      <c r="C56" s="49"/>
      <c r="D56" s="32">
        <f t="shared" si="21"/>
        <v>0</v>
      </c>
      <c r="E56" s="42"/>
      <c r="F56" s="37">
        <f t="shared" si="27"/>
        <v>1</v>
      </c>
      <c r="G56" s="42"/>
      <c r="H56" s="45"/>
      <c r="I56" s="86">
        <f t="shared" si="28"/>
        <v>0</v>
      </c>
      <c r="J56" s="48"/>
      <c r="K56" s="87">
        <f t="shared" si="29"/>
        <v>0</v>
      </c>
      <c r="L56" s="42"/>
      <c r="M56" s="42"/>
      <c r="N56" s="45"/>
      <c r="O56" s="88">
        <f t="shared" ref="O56:O57" si="37">IF(N56&lt;&gt;0,IF(N56+H56&gt;3*D56,0,IF(N56+H56&gt;D56*2.5,25,IF(N56+H56&gt;D56*2,50,IF(N56+H56&gt;D56*1.5,75,100)))),0)</f>
        <v>0</v>
      </c>
      <c r="P56" s="45"/>
      <c r="Q56" s="42"/>
      <c r="R56" s="42"/>
      <c r="S56" s="45"/>
      <c r="T56" s="45"/>
      <c r="U56" s="42"/>
      <c r="V56" s="88">
        <v>0</v>
      </c>
      <c r="W56" s="88"/>
    </row>
    <row r="57" spans="1:23" ht="39.950000000000003" customHeight="1" x14ac:dyDescent="0.25">
      <c r="A57" s="49" t="s">
        <v>2204</v>
      </c>
      <c r="B57" s="49" t="s">
        <v>56</v>
      </c>
      <c r="C57" s="49" t="s">
        <v>2205</v>
      </c>
      <c r="D57" s="32">
        <f t="shared" si="21"/>
        <v>1</v>
      </c>
      <c r="E57" s="42"/>
      <c r="F57" s="37">
        <f t="shared" si="27"/>
        <v>1</v>
      </c>
      <c r="G57" s="42"/>
      <c r="H57" s="45"/>
      <c r="I57" s="86">
        <f t="shared" si="28"/>
        <v>0</v>
      </c>
      <c r="J57" s="48"/>
      <c r="K57" s="87">
        <f t="shared" si="29"/>
        <v>0</v>
      </c>
      <c r="L57" s="42"/>
      <c r="M57" s="42"/>
      <c r="N57" s="45"/>
      <c r="O57" s="88">
        <f t="shared" si="37"/>
        <v>0</v>
      </c>
      <c r="P57" s="45"/>
      <c r="Q57" s="42"/>
      <c r="R57" s="42"/>
      <c r="S57" s="45"/>
      <c r="T57" s="45"/>
      <c r="U57" s="42"/>
      <c r="V57" s="88">
        <v>0</v>
      </c>
      <c r="W57" s="88"/>
    </row>
    <row r="58" spans="1:23" ht="39.950000000000003" customHeight="1" x14ac:dyDescent="0.25">
      <c r="A58" s="49" t="s">
        <v>1056</v>
      </c>
      <c r="B58" s="49" t="s">
        <v>80</v>
      </c>
      <c r="C58" s="49"/>
      <c r="D58" s="32">
        <f t="shared" si="21"/>
        <v>0</v>
      </c>
      <c r="E58" s="42"/>
      <c r="F58" s="37">
        <f t="shared" si="27"/>
        <v>1</v>
      </c>
      <c r="G58" s="42"/>
      <c r="H58" s="45"/>
      <c r="I58" s="86">
        <f t="shared" si="28"/>
        <v>0</v>
      </c>
      <c r="J58" s="48"/>
      <c r="K58" s="87">
        <f t="shared" si="29"/>
        <v>0</v>
      </c>
      <c r="L58" s="42"/>
      <c r="M58" s="42"/>
      <c r="N58" s="45"/>
      <c r="O58" s="88">
        <f>IF(N58&lt;&gt;0,IF(N58+H58&gt;3*D58,0,IF(N58+H58&gt;D58*2.5,25,IF(N58+H58&gt;D58*2,50,IF(N58+H58&gt;D58*1.5,75,100)))),0)</f>
        <v>0</v>
      </c>
      <c r="P58" s="45"/>
      <c r="Q58" s="42"/>
      <c r="R58" s="42"/>
      <c r="S58" s="45"/>
      <c r="T58" s="45"/>
      <c r="U58" s="42"/>
      <c r="V58" s="88">
        <v>0</v>
      </c>
      <c r="W58" s="88"/>
    </row>
    <row r="59" spans="1:23" ht="39.950000000000003" customHeight="1" x14ac:dyDescent="0.25">
      <c r="A59" s="49" t="s">
        <v>2285</v>
      </c>
      <c r="B59" s="49" t="s">
        <v>56</v>
      </c>
      <c r="C59" s="49"/>
      <c r="D59" s="32">
        <f t="shared" si="21"/>
        <v>1</v>
      </c>
      <c r="E59" s="42"/>
      <c r="F59" s="37">
        <f t="shared" si="27"/>
        <v>1</v>
      </c>
      <c r="G59" s="42"/>
      <c r="H59" s="45"/>
      <c r="I59" s="86">
        <f t="shared" si="28"/>
        <v>0</v>
      </c>
      <c r="J59" s="48"/>
      <c r="K59" s="87">
        <f t="shared" si="29"/>
        <v>0</v>
      </c>
      <c r="L59" s="42"/>
      <c r="M59" s="42"/>
      <c r="N59" s="45"/>
      <c r="O59" s="88">
        <f t="shared" ref="O59:O60" si="38">IF(N59&lt;&gt;0,IF(N59+H59&gt;3*D59,0,IF(N59+H59&gt;D59*2.5,25,IF(N59+H59&gt;D59*2,50,IF(N59+H59&gt;D59*1.5,75,100)))),0)</f>
        <v>0</v>
      </c>
      <c r="P59" s="45"/>
      <c r="Q59" s="42"/>
      <c r="R59" s="42"/>
      <c r="S59" s="45"/>
      <c r="T59" s="45"/>
      <c r="U59" s="42"/>
      <c r="V59" s="88">
        <v>0</v>
      </c>
      <c r="W59" s="88"/>
    </row>
    <row r="60" spans="1:23" ht="39.950000000000003" customHeight="1" x14ac:dyDescent="0.25">
      <c r="A60" s="49" t="s">
        <v>2286</v>
      </c>
      <c r="B60" s="49" t="s">
        <v>56</v>
      </c>
      <c r="C60" s="49"/>
      <c r="D60" s="32">
        <f t="shared" si="21"/>
        <v>1</v>
      </c>
      <c r="E60" s="42"/>
      <c r="F60" s="37">
        <f t="shared" si="27"/>
        <v>1</v>
      </c>
      <c r="G60" s="42"/>
      <c r="H60" s="45"/>
      <c r="I60" s="86">
        <f t="shared" si="28"/>
        <v>0</v>
      </c>
      <c r="J60" s="48"/>
      <c r="K60" s="87">
        <f t="shared" si="29"/>
        <v>0</v>
      </c>
      <c r="L60" s="42"/>
      <c r="M60" s="42"/>
      <c r="N60" s="45"/>
      <c r="O60" s="88">
        <f t="shared" si="38"/>
        <v>0</v>
      </c>
      <c r="P60" s="45"/>
      <c r="Q60" s="42"/>
      <c r="R60" s="42"/>
      <c r="S60" s="45"/>
      <c r="T60" s="45"/>
      <c r="U60" s="42"/>
      <c r="V60" s="88">
        <v>0</v>
      </c>
      <c r="W60" s="88"/>
    </row>
    <row r="61" spans="1:23" ht="39.950000000000003" customHeight="1" x14ac:dyDescent="0.25">
      <c r="A61" s="49" t="s">
        <v>2208</v>
      </c>
      <c r="B61" s="49" t="s">
        <v>128</v>
      </c>
      <c r="C61" s="49"/>
      <c r="D61" s="32">
        <f t="shared" si="21"/>
        <v>0</v>
      </c>
      <c r="E61" s="42"/>
      <c r="F61" s="37">
        <f t="shared" si="27"/>
        <v>1</v>
      </c>
      <c r="G61" s="42"/>
      <c r="H61" s="45"/>
      <c r="I61" s="86">
        <f t="shared" si="28"/>
        <v>0</v>
      </c>
      <c r="J61" s="48"/>
      <c r="K61" s="87">
        <f t="shared" si="29"/>
        <v>0</v>
      </c>
      <c r="L61" s="42"/>
      <c r="M61" s="42"/>
      <c r="N61" s="45"/>
      <c r="O61" s="88">
        <f>IF(N61&lt;&gt;0,IF(N61+H61&gt;3*D61,0,IF(N61+H61&gt;D61*2.5,25,IF(N61+H61&gt;D61*2,50,IF(N61+H61&gt;D61*1.5,75,100)))),0)</f>
        <v>0</v>
      </c>
      <c r="P61" s="45"/>
      <c r="Q61" s="42"/>
      <c r="R61" s="42"/>
      <c r="S61" s="45"/>
      <c r="T61" s="45"/>
      <c r="U61" s="42"/>
      <c r="V61" s="88">
        <v>0</v>
      </c>
      <c r="W61" s="88"/>
    </row>
    <row r="62" spans="1:23" ht="39.950000000000003" customHeight="1" x14ac:dyDescent="0.25">
      <c r="A62" s="49" t="s">
        <v>2287</v>
      </c>
      <c r="B62" s="49" t="s">
        <v>56</v>
      </c>
      <c r="C62" s="49"/>
      <c r="D62" s="32">
        <f t="shared" si="21"/>
        <v>1</v>
      </c>
      <c r="E62" s="42"/>
      <c r="F62" s="37">
        <f t="shared" si="27"/>
        <v>1</v>
      </c>
      <c r="G62" s="42"/>
      <c r="H62" s="45"/>
      <c r="I62" s="86">
        <f t="shared" si="28"/>
        <v>0</v>
      </c>
      <c r="J62" s="48"/>
      <c r="K62" s="87">
        <f t="shared" si="29"/>
        <v>0</v>
      </c>
      <c r="L62" s="42"/>
      <c r="M62" s="42"/>
      <c r="N62" s="45"/>
      <c r="O62" s="88">
        <f t="shared" ref="O62" si="39">IF(N62&lt;&gt;0,IF(N62+H62&gt;3*D62,0,IF(N62+H62&gt;D62*2.5,25,IF(N62+H62&gt;D62*2,50,IF(N62+H62&gt;D62*1.5,75,100)))),0)</f>
        <v>0</v>
      </c>
      <c r="P62" s="45"/>
      <c r="Q62" s="42"/>
      <c r="R62" s="42"/>
      <c r="S62" s="45"/>
      <c r="T62" s="45"/>
      <c r="U62" s="42"/>
      <c r="V62" s="88">
        <v>0</v>
      </c>
      <c r="W62" s="88"/>
    </row>
    <row r="63" spans="1:23" ht="39.950000000000003" customHeight="1" x14ac:dyDescent="0.25">
      <c r="A63" s="23" t="s">
        <v>60</v>
      </c>
      <c r="B63" s="23" t="s">
        <v>53</v>
      </c>
      <c r="C63" s="23" t="s">
        <v>54</v>
      </c>
      <c r="D63" s="36">
        <v>10</v>
      </c>
      <c r="E63" s="41"/>
      <c r="F63" s="28">
        <f>(AVERAGE(F64:F106)*$D$63)</f>
        <v>10</v>
      </c>
      <c r="G63" s="41"/>
      <c r="H63" s="44"/>
      <c r="I63" s="28">
        <f>(AVERAGE(I64:I106)*$D$63)</f>
        <v>0</v>
      </c>
      <c r="J63" s="47"/>
      <c r="K63" s="28">
        <f>(AVERAGE(K64:K106)*$D$63)</f>
        <v>0</v>
      </c>
      <c r="L63" s="41"/>
      <c r="M63" s="41"/>
      <c r="N63" s="44"/>
      <c r="O63" s="28">
        <f>AVERAGE(O64:O106)</f>
        <v>0</v>
      </c>
      <c r="P63" s="44"/>
      <c r="Q63" s="41"/>
      <c r="R63" s="41"/>
      <c r="S63" s="44"/>
      <c r="T63" s="44"/>
      <c r="U63" s="41"/>
      <c r="V63" s="28">
        <f>AVERAGE(V64:V106)</f>
        <v>0</v>
      </c>
      <c r="W63" s="28"/>
    </row>
    <row r="64" spans="1:23" ht="39.950000000000003" customHeight="1" x14ac:dyDescent="0.25">
      <c r="A64" s="49" t="s">
        <v>2288</v>
      </c>
      <c r="B64" s="49" t="s">
        <v>56</v>
      </c>
      <c r="C64" s="49" t="s">
        <v>2289</v>
      </c>
      <c r="D64" s="32">
        <f t="shared" si="21"/>
        <v>1</v>
      </c>
      <c r="E64" s="42"/>
      <c r="F64" s="37">
        <f t="shared" ref="F64:F106" si="40">IF(H64&lt;&gt;0,0,1)</f>
        <v>1</v>
      </c>
      <c r="G64" s="42"/>
      <c r="H64" s="45"/>
      <c r="I64" s="86">
        <f t="shared" ref="I64:I106" si="41">IF(H64&lt;&gt;0,IF(H64&lt;D64,1,0),0)</f>
        <v>0</v>
      </c>
      <c r="J64" s="48"/>
      <c r="K64" s="87">
        <f t="shared" ref="K64:K106" si="42">IF(J64&lt;&gt;0,IF(J64&lt;2017,1,0),0)</f>
        <v>0</v>
      </c>
      <c r="L64" s="42"/>
      <c r="M64" s="42"/>
      <c r="N64" s="45"/>
      <c r="O64" s="88">
        <f t="shared" ref="O64" si="43">IF(N64&lt;&gt;0,IF(N64+H64&gt;3*D64,0,IF(N64+H64&gt;D64*2.5,25,IF(N64+H64&gt;D64*2,50,IF(N64+H64&gt;D64*1.5,75,100)))),0)</f>
        <v>0</v>
      </c>
      <c r="P64" s="45"/>
      <c r="Q64" s="42"/>
      <c r="R64" s="42"/>
      <c r="S64" s="45"/>
      <c r="T64" s="45"/>
      <c r="U64" s="42"/>
      <c r="V64" s="88">
        <v>0</v>
      </c>
      <c r="W64" s="88"/>
    </row>
    <row r="65" spans="1:23" ht="39.950000000000003" customHeight="1" x14ac:dyDescent="0.25">
      <c r="A65" s="49" t="s">
        <v>2211</v>
      </c>
      <c r="B65" s="49" t="s">
        <v>91</v>
      </c>
      <c r="C65" s="49" t="s">
        <v>2212</v>
      </c>
      <c r="D65" s="32">
        <f t="shared" ref="D65:D86" si="44">IF(B65="I",$F$2,IF(B65="G/2",$F$2/2,IF(B65="G/5",$F$2/5,IF(B65="G/10",$F$2/10,1))))</f>
        <v>0</v>
      </c>
      <c r="E65" s="42"/>
      <c r="F65" s="37">
        <f t="shared" ref="F65:F86" si="45">IF(H65&lt;&gt;0,0,1)</f>
        <v>1</v>
      </c>
      <c r="G65" s="42"/>
      <c r="H65" s="45"/>
      <c r="I65" s="86">
        <f t="shared" ref="I65:I86" si="46">IF(H65&lt;&gt;0,IF(H65&lt;D65,1,0),0)</f>
        <v>0</v>
      </c>
      <c r="J65" s="48"/>
      <c r="K65" s="87">
        <f t="shared" si="42"/>
        <v>0</v>
      </c>
      <c r="L65" s="42"/>
      <c r="M65" s="42"/>
      <c r="N65" s="45"/>
      <c r="O65" s="88">
        <f>IF(N65&lt;&gt;0,IF(N65+H65&gt;3*D65,0,IF(N65+H65&gt;D65*2.5,25,IF(N65+H65&gt;D65*2,50,IF(N65+H65&gt;D65*1.5,75,100)))),0)</f>
        <v>0</v>
      </c>
      <c r="P65" s="45"/>
      <c r="Q65" s="42"/>
      <c r="R65" s="42"/>
      <c r="S65" s="45"/>
      <c r="T65" s="45"/>
      <c r="U65" s="42"/>
      <c r="V65" s="88">
        <v>0</v>
      </c>
      <c r="W65" s="88"/>
    </row>
    <row r="66" spans="1:23" ht="39.950000000000003" customHeight="1" x14ac:dyDescent="0.25">
      <c r="A66" s="49" t="s">
        <v>2290</v>
      </c>
      <c r="B66" s="49" t="s">
        <v>128</v>
      </c>
      <c r="C66" s="49" t="s">
        <v>2291</v>
      </c>
      <c r="D66" s="32">
        <f t="shared" si="44"/>
        <v>0</v>
      </c>
      <c r="E66" s="42"/>
      <c r="F66" s="37">
        <f t="shared" si="45"/>
        <v>1</v>
      </c>
      <c r="G66" s="42"/>
      <c r="H66" s="45"/>
      <c r="I66" s="86">
        <f t="shared" si="46"/>
        <v>0</v>
      </c>
      <c r="J66" s="48"/>
      <c r="K66" s="87">
        <f t="shared" si="42"/>
        <v>0</v>
      </c>
      <c r="L66" s="42"/>
      <c r="M66" s="42"/>
      <c r="N66" s="45"/>
      <c r="O66" s="88">
        <f>IF(N66&lt;&gt;0,IF(N66+H66&gt;3*D66,0,IF(N66+H66&gt;D66*2.5,25,IF(N66+H66&gt;D66*2,50,IF(N66+H66&gt;D66*1.5,75,100)))),0)</f>
        <v>0</v>
      </c>
      <c r="P66" s="45"/>
      <c r="Q66" s="42"/>
      <c r="R66" s="42"/>
      <c r="S66" s="45"/>
      <c r="T66" s="45"/>
      <c r="U66" s="42"/>
      <c r="V66" s="88">
        <v>0</v>
      </c>
      <c r="W66" s="88"/>
    </row>
    <row r="67" spans="1:23" ht="39.950000000000003" customHeight="1" x14ac:dyDescent="0.25">
      <c r="A67" s="49" t="s">
        <v>2187</v>
      </c>
      <c r="B67" s="49" t="s">
        <v>80</v>
      </c>
      <c r="C67" s="49" t="s">
        <v>2188</v>
      </c>
      <c r="D67" s="32">
        <f t="shared" si="44"/>
        <v>0</v>
      </c>
      <c r="E67" s="42"/>
      <c r="F67" s="37">
        <f t="shared" si="45"/>
        <v>1</v>
      </c>
      <c r="G67" s="42"/>
      <c r="H67" s="45"/>
      <c r="I67" s="86">
        <f t="shared" si="46"/>
        <v>0</v>
      </c>
      <c r="J67" s="48"/>
      <c r="K67" s="87">
        <f t="shared" si="42"/>
        <v>0</v>
      </c>
      <c r="L67" s="42"/>
      <c r="M67" s="42"/>
      <c r="N67" s="45"/>
      <c r="O67" s="88">
        <f t="shared" ref="O67:O68" si="47">IF(N67&lt;&gt;0,IF(N67+H67&gt;3*D67,0,IF(N67+H67&gt;D67*2.5,25,IF(N67+H67&gt;D67*2,50,IF(N67+H67&gt;D67*1.5,75,100)))),0)</f>
        <v>0</v>
      </c>
      <c r="P67" s="45"/>
      <c r="Q67" s="42"/>
      <c r="R67" s="42"/>
      <c r="S67" s="45"/>
      <c r="T67" s="45"/>
      <c r="U67" s="42"/>
      <c r="V67" s="88">
        <v>0</v>
      </c>
      <c r="W67" s="88"/>
    </row>
    <row r="68" spans="1:23" ht="39.950000000000003" customHeight="1" x14ac:dyDescent="0.25">
      <c r="A68" s="49" t="s">
        <v>2292</v>
      </c>
      <c r="B68" s="49" t="s">
        <v>80</v>
      </c>
      <c r="C68" s="49" t="s">
        <v>2293</v>
      </c>
      <c r="D68" s="32">
        <f t="shared" si="44"/>
        <v>0</v>
      </c>
      <c r="E68" s="42"/>
      <c r="F68" s="37">
        <f t="shared" si="45"/>
        <v>1</v>
      </c>
      <c r="G68" s="42"/>
      <c r="H68" s="45"/>
      <c r="I68" s="86">
        <f t="shared" si="46"/>
        <v>0</v>
      </c>
      <c r="J68" s="48"/>
      <c r="K68" s="87">
        <f t="shared" si="42"/>
        <v>0</v>
      </c>
      <c r="L68" s="42"/>
      <c r="M68" s="42"/>
      <c r="N68" s="45"/>
      <c r="O68" s="88">
        <f t="shared" si="47"/>
        <v>0</v>
      </c>
      <c r="P68" s="45"/>
      <c r="Q68" s="42"/>
      <c r="R68" s="42"/>
      <c r="S68" s="45"/>
      <c r="T68" s="45"/>
      <c r="U68" s="42"/>
      <c r="V68" s="88">
        <v>0</v>
      </c>
      <c r="W68" s="88"/>
    </row>
    <row r="69" spans="1:23" ht="39.950000000000003" customHeight="1" x14ac:dyDescent="0.25">
      <c r="A69" s="49" t="s">
        <v>2294</v>
      </c>
      <c r="B69" s="49" t="s">
        <v>2295</v>
      </c>
      <c r="C69" s="49"/>
      <c r="D69" s="32">
        <f t="shared" si="44"/>
        <v>1</v>
      </c>
      <c r="E69" s="42"/>
      <c r="F69" s="37">
        <f t="shared" si="45"/>
        <v>1</v>
      </c>
      <c r="G69" s="42"/>
      <c r="H69" s="45"/>
      <c r="I69" s="86">
        <f t="shared" si="46"/>
        <v>0</v>
      </c>
      <c r="J69" s="48"/>
      <c r="K69" s="87">
        <f t="shared" si="42"/>
        <v>0</v>
      </c>
      <c r="L69" s="42"/>
      <c r="M69" s="42"/>
      <c r="N69" s="45"/>
      <c r="O69" s="88">
        <f>IF(N69&lt;&gt;0,IF(N69+H69&gt;3*D69,0,IF(N69+H69&gt;D69*2.5,25,IF(N69+H69&gt;D69*2,50,IF(N69+H69&gt;D69*1.5,75,100)))),0)</f>
        <v>0</v>
      </c>
      <c r="P69" s="45"/>
      <c r="Q69" s="42"/>
      <c r="R69" s="42"/>
      <c r="S69" s="45"/>
      <c r="T69" s="45"/>
      <c r="U69" s="42"/>
      <c r="V69" s="88">
        <v>0</v>
      </c>
      <c r="W69" s="88"/>
    </row>
    <row r="70" spans="1:23" ht="39.950000000000003" customHeight="1" x14ac:dyDescent="0.25">
      <c r="A70" s="49" t="s">
        <v>2213</v>
      </c>
      <c r="B70" s="49" t="s">
        <v>91</v>
      </c>
      <c r="C70" s="49"/>
      <c r="D70" s="32">
        <f t="shared" si="44"/>
        <v>0</v>
      </c>
      <c r="E70" s="42"/>
      <c r="F70" s="37">
        <f t="shared" si="45"/>
        <v>1</v>
      </c>
      <c r="G70" s="42"/>
      <c r="H70" s="45"/>
      <c r="I70" s="86">
        <f t="shared" si="46"/>
        <v>0</v>
      </c>
      <c r="J70" s="48"/>
      <c r="K70" s="87">
        <f t="shared" si="42"/>
        <v>0</v>
      </c>
      <c r="L70" s="42"/>
      <c r="M70" s="42"/>
      <c r="N70" s="45"/>
      <c r="O70" s="88">
        <f t="shared" ref="O70:O71" si="48">IF(N70&lt;&gt;0,IF(N70+H70&gt;3*D70,0,IF(N70+H70&gt;D70*2.5,25,IF(N70+H70&gt;D70*2,50,IF(N70+H70&gt;D70*1.5,75,100)))),0)</f>
        <v>0</v>
      </c>
      <c r="P70" s="45"/>
      <c r="Q70" s="42"/>
      <c r="R70" s="42"/>
      <c r="S70" s="45"/>
      <c r="T70" s="45"/>
      <c r="U70" s="42"/>
      <c r="V70" s="88">
        <v>0</v>
      </c>
      <c r="W70" s="88"/>
    </row>
    <row r="71" spans="1:23" ht="39.950000000000003" customHeight="1" x14ac:dyDescent="0.25">
      <c r="A71" s="49" t="s">
        <v>2296</v>
      </c>
      <c r="B71" s="49" t="s">
        <v>80</v>
      </c>
      <c r="C71" s="49"/>
      <c r="D71" s="32">
        <f t="shared" si="44"/>
        <v>0</v>
      </c>
      <c r="E71" s="42"/>
      <c r="F71" s="37">
        <f t="shared" si="45"/>
        <v>1</v>
      </c>
      <c r="G71" s="42"/>
      <c r="H71" s="45"/>
      <c r="I71" s="86">
        <f t="shared" si="46"/>
        <v>0</v>
      </c>
      <c r="J71" s="48"/>
      <c r="K71" s="87">
        <f t="shared" si="42"/>
        <v>0</v>
      </c>
      <c r="L71" s="42"/>
      <c r="M71" s="42"/>
      <c r="N71" s="45"/>
      <c r="O71" s="88">
        <f t="shared" si="48"/>
        <v>0</v>
      </c>
      <c r="P71" s="45"/>
      <c r="Q71" s="42"/>
      <c r="R71" s="42"/>
      <c r="S71" s="45"/>
      <c r="T71" s="45"/>
      <c r="U71" s="42"/>
      <c r="V71" s="88">
        <v>0</v>
      </c>
      <c r="W71" s="88"/>
    </row>
    <row r="72" spans="1:23" ht="39.950000000000003" customHeight="1" x14ac:dyDescent="0.25">
      <c r="A72" s="49" t="s">
        <v>2297</v>
      </c>
      <c r="B72" s="49" t="s">
        <v>80</v>
      </c>
      <c r="C72" s="49"/>
      <c r="D72" s="32">
        <f t="shared" si="44"/>
        <v>0</v>
      </c>
      <c r="E72" s="42"/>
      <c r="F72" s="37">
        <f t="shared" si="45"/>
        <v>1</v>
      </c>
      <c r="G72" s="42"/>
      <c r="H72" s="45"/>
      <c r="I72" s="86">
        <f t="shared" si="46"/>
        <v>0</v>
      </c>
      <c r="J72" s="48"/>
      <c r="K72" s="87">
        <f t="shared" si="42"/>
        <v>0</v>
      </c>
      <c r="L72" s="42"/>
      <c r="M72" s="42"/>
      <c r="N72" s="45"/>
      <c r="O72" s="88">
        <f>IF(N72&lt;&gt;0,IF(N72+H72&gt;3*D72,0,IF(N72+H72&gt;D72*2.5,25,IF(N72+H72&gt;D72*2,50,IF(N72+H72&gt;D72*1.5,75,100)))),0)</f>
        <v>0</v>
      </c>
      <c r="P72" s="45"/>
      <c r="Q72" s="42"/>
      <c r="R72" s="42"/>
      <c r="S72" s="45"/>
      <c r="T72" s="45"/>
      <c r="U72" s="42"/>
      <c r="V72" s="88">
        <v>0</v>
      </c>
      <c r="W72" s="88"/>
    </row>
    <row r="73" spans="1:23" ht="39.950000000000003" customHeight="1" x14ac:dyDescent="0.25">
      <c r="A73" s="49" t="s">
        <v>2298</v>
      </c>
      <c r="B73" s="49" t="s">
        <v>56</v>
      </c>
      <c r="C73" s="49" t="s">
        <v>2299</v>
      </c>
      <c r="D73" s="32">
        <f t="shared" si="44"/>
        <v>1</v>
      </c>
      <c r="E73" s="42"/>
      <c r="F73" s="37">
        <f t="shared" si="45"/>
        <v>1</v>
      </c>
      <c r="G73" s="42"/>
      <c r="H73" s="45"/>
      <c r="I73" s="86">
        <f t="shared" si="46"/>
        <v>0</v>
      </c>
      <c r="J73" s="48"/>
      <c r="K73" s="87">
        <f t="shared" si="42"/>
        <v>0</v>
      </c>
      <c r="L73" s="42"/>
      <c r="M73" s="42"/>
      <c r="N73" s="45"/>
      <c r="O73" s="88">
        <f t="shared" ref="O73:O74" si="49">IF(N73&lt;&gt;0,IF(N73+H73&gt;3*D73,0,IF(N73+H73&gt;D73*2.5,25,IF(N73+H73&gt;D73*2,50,IF(N73+H73&gt;D73*1.5,75,100)))),0)</f>
        <v>0</v>
      </c>
      <c r="P73" s="45"/>
      <c r="Q73" s="42"/>
      <c r="R73" s="42"/>
      <c r="S73" s="45"/>
      <c r="T73" s="45"/>
      <c r="U73" s="42"/>
      <c r="V73" s="88">
        <v>0</v>
      </c>
      <c r="W73" s="88"/>
    </row>
    <row r="74" spans="1:23" ht="39.950000000000003" customHeight="1" x14ac:dyDescent="0.25">
      <c r="A74" s="49" t="s">
        <v>2300</v>
      </c>
      <c r="B74" s="49" t="s">
        <v>80</v>
      </c>
      <c r="C74" s="49"/>
      <c r="D74" s="32">
        <f t="shared" si="44"/>
        <v>0</v>
      </c>
      <c r="E74" s="42"/>
      <c r="F74" s="37">
        <f t="shared" si="45"/>
        <v>1</v>
      </c>
      <c r="G74" s="42"/>
      <c r="H74" s="45"/>
      <c r="I74" s="86">
        <f t="shared" si="46"/>
        <v>0</v>
      </c>
      <c r="J74" s="48"/>
      <c r="K74" s="87">
        <f t="shared" si="42"/>
        <v>0</v>
      </c>
      <c r="L74" s="42"/>
      <c r="M74" s="42"/>
      <c r="N74" s="45"/>
      <c r="O74" s="88">
        <f t="shared" si="49"/>
        <v>0</v>
      </c>
      <c r="P74" s="45"/>
      <c r="Q74" s="42"/>
      <c r="R74" s="42"/>
      <c r="S74" s="45"/>
      <c r="T74" s="45"/>
      <c r="U74" s="42"/>
      <c r="V74" s="88">
        <v>0</v>
      </c>
      <c r="W74" s="88"/>
    </row>
    <row r="75" spans="1:23" ht="39.950000000000003" customHeight="1" x14ac:dyDescent="0.25">
      <c r="A75" s="49" t="s">
        <v>2301</v>
      </c>
      <c r="B75" s="49" t="s">
        <v>80</v>
      </c>
      <c r="C75" s="49"/>
      <c r="D75" s="32">
        <f t="shared" si="44"/>
        <v>0</v>
      </c>
      <c r="E75" s="42"/>
      <c r="F75" s="37">
        <f t="shared" si="45"/>
        <v>1</v>
      </c>
      <c r="G75" s="42"/>
      <c r="H75" s="45"/>
      <c r="I75" s="86">
        <f t="shared" si="46"/>
        <v>0</v>
      </c>
      <c r="J75" s="48"/>
      <c r="K75" s="87">
        <f t="shared" si="42"/>
        <v>0</v>
      </c>
      <c r="L75" s="42"/>
      <c r="M75" s="42"/>
      <c r="N75" s="45"/>
      <c r="O75" s="88">
        <f>IF(N75&lt;&gt;0,IF(N75+H75&gt;3*D75,0,IF(N75+H75&gt;D75*2.5,25,IF(N75+H75&gt;D75*2,50,IF(N75+H75&gt;D75*1.5,75,100)))),0)</f>
        <v>0</v>
      </c>
      <c r="P75" s="45"/>
      <c r="Q75" s="42"/>
      <c r="R75" s="42"/>
      <c r="S75" s="45"/>
      <c r="T75" s="45"/>
      <c r="U75" s="42"/>
      <c r="V75" s="88">
        <v>0</v>
      </c>
      <c r="W75" s="88"/>
    </row>
    <row r="76" spans="1:23" ht="39.950000000000003" customHeight="1" x14ac:dyDescent="0.25">
      <c r="A76" s="49" t="s">
        <v>361</v>
      </c>
      <c r="B76" s="49" t="s">
        <v>58</v>
      </c>
      <c r="C76" s="49" t="s">
        <v>2302</v>
      </c>
      <c r="D76" s="32">
        <f t="shared" si="44"/>
        <v>0</v>
      </c>
      <c r="E76" s="42"/>
      <c r="F76" s="37">
        <f t="shared" si="45"/>
        <v>1</v>
      </c>
      <c r="G76" s="42"/>
      <c r="H76" s="45"/>
      <c r="I76" s="86">
        <f t="shared" si="46"/>
        <v>0</v>
      </c>
      <c r="J76" s="48"/>
      <c r="K76" s="87">
        <f t="shared" si="42"/>
        <v>0</v>
      </c>
      <c r="L76" s="42"/>
      <c r="M76" s="42"/>
      <c r="N76" s="45"/>
      <c r="O76" s="88">
        <f t="shared" ref="O76:O77" si="50">IF(N76&lt;&gt;0,IF(N76+H76&gt;3*D76,0,IF(N76+H76&gt;D76*2.5,25,IF(N76+H76&gt;D76*2,50,IF(N76+H76&gt;D76*1.5,75,100)))),0)</f>
        <v>0</v>
      </c>
      <c r="P76" s="45"/>
      <c r="Q76" s="42"/>
      <c r="R76" s="42"/>
      <c r="S76" s="45"/>
      <c r="T76" s="45"/>
      <c r="U76" s="42"/>
      <c r="V76" s="88">
        <v>0</v>
      </c>
      <c r="W76" s="88"/>
    </row>
    <row r="77" spans="1:23" ht="39.950000000000003" customHeight="1" x14ac:dyDescent="0.25">
      <c r="A77" s="49" t="s">
        <v>2303</v>
      </c>
      <c r="B77" s="49" t="s">
        <v>80</v>
      </c>
      <c r="C77" s="49"/>
      <c r="D77" s="32">
        <f t="shared" si="44"/>
        <v>0</v>
      </c>
      <c r="E77" s="42"/>
      <c r="F77" s="37">
        <f t="shared" si="45"/>
        <v>1</v>
      </c>
      <c r="G77" s="42"/>
      <c r="H77" s="45"/>
      <c r="I77" s="86">
        <f t="shared" si="46"/>
        <v>0</v>
      </c>
      <c r="J77" s="48"/>
      <c r="K77" s="87">
        <f t="shared" si="42"/>
        <v>0</v>
      </c>
      <c r="L77" s="42"/>
      <c r="M77" s="42"/>
      <c r="N77" s="45"/>
      <c r="O77" s="88">
        <f t="shared" si="50"/>
        <v>0</v>
      </c>
      <c r="P77" s="45"/>
      <c r="Q77" s="42"/>
      <c r="R77" s="42"/>
      <c r="S77" s="45"/>
      <c r="T77" s="45"/>
      <c r="U77" s="42"/>
      <c r="V77" s="88">
        <v>0</v>
      </c>
      <c r="W77" s="88"/>
    </row>
    <row r="78" spans="1:23" ht="39.950000000000003" customHeight="1" x14ac:dyDescent="0.25">
      <c r="A78" s="49" t="s">
        <v>2304</v>
      </c>
      <c r="B78" s="49" t="s">
        <v>128</v>
      </c>
      <c r="C78" s="49"/>
      <c r="D78" s="32">
        <f t="shared" si="44"/>
        <v>0</v>
      </c>
      <c r="E78" s="42"/>
      <c r="F78" s="37">
        <f t="shared" si="45"/>
        <v>1</v>
      </c>
      <c r="G78" s="42"/>
      <c r="H78" s="45"/>
      <c r="I78" s="86">
        <f t="shared" si="46"/>
        <v>0</v>
      </c>
      <c r="J78" s="48"/>
      <c r="K78" s="87">
        <f t="shared" si="42"/>
        <v>0</v>
      </c>
      <c r="L78" s="42"/>
      <c r="M78" s="42"/>
      <c r="N78" s="45"/>
      <c r="O78" s="88">
        <f>IF(N78&lt;&gt;0,IF(N78+H78&gt;3*D78,0,IF(N78+H78&gt;D78*2.5,25,IF(N78+H78&gt;D78*2,50,IF(N78+H78&gt;D78*1.5,75,100)))),0)</f>
        <v>0</v>
      </c>
      <c r="P78" s="45"/>
      <c r="Q78" s="42"/>
      <c r="R78" s="42"/>
      <c r="S78" s="45"/>
      <c r="T78" s="45"/>
      <c r="U78" s="42"/>
      <c r="V78" s="88">
        <v>0</v>
      </c>
      <c r="W78" s="88"/>
    </row>
    <row r="79" spans="1:23" ht="39.950000000000003" customHeight="1" x14ac:dyDescent="0.25">
      <c r="A79" s="49" t="s">
        <v>2305</v>
      </c>
      <c r="B79" s="49" t="s">
        <v>128</v>
      </c>
      <c r="C79" s="49"/>
      <c r="D79" s="32">
        <f t="shared" si="44"/>
        <v>0</v>
      </c>
      <c r="E79" s="42"/>
      <c r="F79" s="37">
        <f t="shared" si="45"/>
        <v>1</v>
      </c>
      <c r="G79" s="42"/>
      <c r="H79" s="45"/>
      <c r="I79" s="86">
        <f t="shared" si="46"/>
        <v>0</v>
      </c>
      <c r="J79" s="48"/>
      <c r="K79" s="87">
        <f t="shared" si="42"/>
        <v>0</v>
      </c>
      <c r="L79" s="42"/>
      <c r="M79" s="42"/>
      <c r="N79" s="45"/>
      <c r="O79" s="88">
        <f t="shared" ref="O79:O80" si="51">IF(N79&lt;&gt;0,IF(N79+H79&gt;3*D79,0,IF(N79+H79&gt;D79*2.5,25,IF(N79+H79&gt;D79*2,50,IF(N79+H79&gt;D79*1.5,75,100)))),0)</f>
        <v>0</v>
      </c>
      <c r="P79" s="45"/>
      <c r="Q79" s="42"/>
      <c r="R79" s="42"/>
      <c r="S79" s="45"/>
      <c r="T79" s="45"/>
      <c r="U79" s="42"/>
      <c r="V79" s="88">
        <v>0</v>
      </c>
      <c r="W79" s="88"/>
    </row>
    <row r="80" spans="1:23" ht="39.950000000000003" customHeight="1" x14ac:dyDescent="0.25">
      <c r="A80" s="49" t="s">
        <v>2306</v>
      </c>
      <c r="B80" s="49" t="s">
        <v>128</v>
      </c>
      <c r="C80" s="49"/>
      <c r="D80" s="32">
        <f t="shared" si="44"/>
        <v>0</v>
      </c>
      <c r="E80" s="42"/>
      <c r="F80" s="37">
        <f t="shared" si="45"/>
        <v>1</v>
      </c>
      <c r="G80" s="42"/>
      <c r="H80" s="45"/>
      <c r="I80" s="86">
        <f t="shared" si="46"/>
        <v>0</v>
      </c>
      <c r="J80" s="48"/>
      <c r="K80" s="87">
        <f t="shared" si="42"/>
        <v>0</v>
      </c>
      <c r="L80" s="42"/>
      <c r="M80" s="42"/>
      <c r="N80" s="45"/>
      <c r="O80" s="88">
        <f t="shared" si="51"/>
        <v>0</v>
      </c>
      <c r="P80" s="45"/>
      <c r="Q80" s="42"/>
      <c r="R80" s="42"/>
      <c r="S80" s="45"/>
      <c r="T80" s="45"/>
      <c r="U80" s="42"/>
      <c r="V80" s="88">
        <v>0</v>
      </c>
      <c r="W80" s="88"/>
    </row>
    <row r="81" spans="1:23" ht="39.950000000000003" customHeight="1" x14ac:dyDescent="0.25">
      <c r="A81" s="49" t="s">
        <v>743</v>
      </c>
      <c r="B81" s="49" t="s">
        <v>91</v>
      </c>
      <c r="C81" s="49" t="s">
        <v>2307</v>
      </c>
      <c r="D81" s="32">
        <f t="shared" si="44"/>
        <v>0</v>
      </c>
      <c r="E81" s="42"/>
      <c r="F81" s="37">
        <f t="shared" si="45"/>
        <v>1</v>
      </c>
      <c r="G81" s="42"/>
      <c r="H81" s="45"/>
      <c r="I81" s="86">
        <f t="shared" si="46"/>
        <v>0</v>
      </c>
      <c r="J81" s="48"/>
      <c r="K81" s="87">
        <f t="shared" si="42"/>
        <v>0</v>
      </c>
      <c r="L81" s="42"/>
      <c r="M81" s="42"/>
      <c r="N81" s="45"/>
      <c r="O81" s="88">
        <f>IF(N81&lt;&gt;0,IF(N81+H81&gt;3*D81,0,IF(N81+H81&gt;D81*2.5,25,IF(N81+H81&gt;D81*2,50,IF(N81+H81&gt;D81*1.5,75,100)))),0)</f>
        <v>0</v>
      </c>
      <c r="P81" s="45"/>
      <c r="Q81" s="42"/>
      <c r="R81" s="42"/>
      <c r="S81" s="45"/>
      <c r="T81" s="45"/>
      <c r="U81" s="42"/>
      <c r="V81" s="88">
        <v>0</v>
      </c>
      <c r="W81" s="88"/>
    </row>
    <row r="82" spans="1:23" ht="39.950000000000003" customHeight="1" x14ac:dyDescent="0.25">
      <c r="A82" s="49" t="s">
        <v>2308</v>
      </c>
      <c r="B82" s="49" t="s">
        <v>128</v>
      </c>
      <c r="C82" s="49"/>
      <c r="D82" s="32">
        <f t="shared" si="44"/>
        <v>0</v>
      </c>
      <c r="E82" s="42"/>
      <c r="F82" s="37">
        <f t="shared" si="45"/>
        <v>1</v>
      </c>
      <c r="G82" s="42"/>
      <c r="H82" s="45"/>
      <c r="I82" s="86">
        <f t="shared" si="46"/>
        <v>0</v>
      </c>
      <c r="J82" s="48"/>
      <c r="K82" s="87">
        <f t="shared" si="42"/>
        <v>0</v>
      </c>
      <c r="L82" s="42"/>
      <c r="M82" s="42"/>
      <c r="N82" s="45"/>
      <c r="O82" s="88">
        <f t="shared" ref="O82:O86" si="52">IF(N82&lt;&gt;0,IF(N82+H82&gt;3*D82,0,IF(N82+H82&gt;D82*2.5,25,IF(N82+H82&gt;D82*2,50,IF(N82+H82&gt;D82*1.5,75,100)))),0)</f>
        <v>0</v>
      </c>
      <c r="P82" s="45"/>
      <c r="Q82" s="42"/>
      <c r="R82" s="42"/>
      <c r="S82" s="45"/>
      <c r="T82" s="45"/>
      <c r="U82" s="42"/>
      <c r="V82" s="88">
        <v>0</v>
      </c>
      <c r="W82" s="88"/>
    </row>
    <row r="83" spans="1:23" ht="39.950000000000003" customHeight="1" x14ac:dyDescent="0.25">
      <c r="A83" s="49" t="s">
        <v>2309</v>
      </c>
      <c r="B83" s="49" t="s">
        <v>128</v>
      </c>
      <c r="C83" s="49"/>
      <c r="D83" s="32">
        <f t="shared" si="44"/>
        <v>0</v>
      </c>
      <c r="E83" s="42"/>
      <c r="F83" s="37">
        <f t="shared" si="45"/>
        <v>1</v>
      </c>
      <c r="G83" s="42"/>
      <c r="H83" s="45"/>
      <c r="I83" s="86">
        <f t="shared" si="46"/>
        <v>0</v>
      </c>
      <c r="J83" s="48"/>
      <c r="K83" s="87">
        <f t="shared" si="42"/>
        <v>0</v>
      </c>
      <c r="L83" s="42"/>
      <c r="M83" s="42"/>
      <c r="N83" s="45"/>
      <c r="O83" s="88">
        <f t="shared" si="52"/>
        <v>0</v>
      </c>
      <c r="P83" s="45"/>
      <c r="Q83" s="42"/>
      <c r="R83" s="42"/>
      <c r="S83" s="45"/>
      <c r="T83" s="45"/>
      <c r="U83" s="42"/>
      <c r="V83" s="88">
        <v>0</v>
      </c>
      <c r="W83" s="88"/>
    </row>
    <row r="84" spans="1:23" ht="39.950000000000003" customHeight="1" x14ac:dyDescent="0.25">
      <c r="A84" s="49" t="s">
        <v>2310</v>
      </c>
      <c r="B84" s="49" t="s">
        <v>58</v>
      </c>
      <c r="C84" s="49" t="s">
        <v>2311</v>
      </c>
      <c r="D84" s="32">
        <f t="shared" si="44"/>
        <v>0</v>
      </c>
      <c r="E84" s="42"/>
      <c r="F84" s="37">
        <f t="shared" si="45"/>
        <v>1</v>
      </c>
      <c r="G84" s="42"/>
      <c r="H84" s="45"/>
      <c r="I84" s="86">
        <f t="shared" si="46"/>
        <v>0</v>
      </c>
      <c r="J84" s="48"/>
      <c r="K84" s="87">
        <f t="shared" si="42"/>
        <v>0</v>
      </c>
      <c r="L84" s="42"/>
      <c r="M84" s="42"/>
      <c r="N84" s="45"/>
      <c r="O84" s="88">
        <f t="shared" si="52"/>
        <v>0</v>
      </c>
      <c r="P84" s="45"/>
      <c r="Q84" s="42"/>
      <c r="R84" s="42"/>
      <c r="S84" s="45"/>
      <c r="T84" s="45"/>
      <c r="U84" s="42"/>
      <c r="V84" s="88">
        <v>0</v>
      </c>
      <c r="W84" s="88"/>
    </row>
    <row r="85" spans="1:23" ht="39.950000000000003" customHeight="1" x14ac:dyDescent="0.25">
      <c r="A85" s="49" t="s">
        <v>2220</v>
      </c>
      <c r="B85" s="49" t="s">
        <v>91</v>
      </c>
      <c r="C85" s="49"/>
      <c r="D85" s="32">
        <f t="shared" si="44"/>
        <v>0</v>
      </c>
      <c r="E85" s="42"/>
      <c r="F85" s="37">
        <f t="shared" si="45"/>
        <v>1</v>
      </c>
      <c r="G85" s="42"/>
      <c r="H85" s="45"/>
      <c r="I85" s="86">
        <f t="shared" si="46"/>
        <v>0</v>
      </c>
      <c r="J85" s="48"/>
      <c r="K85" s="87">
        <f t="shared" si="42"/>
        <v>0</v>
      </c>
      <c r="L85" s="42"/>
      <c r="M85" s="42"/>
      <c r="N85" s="45"/>
      <c r="O85" s="88">
        <f t="shared" si="52"/>
        <v>0</v>
      </c>
      <c r="P85" s="45"/>
      <c r="Q85" s="42"/>
      <c r="R85" s="42"/>
      <c r="S85" s="45"/>
      <c r="T85" s="45"/>
      <c r="U85" s="42"/>
      <c r="V85" s="88">
        <v>0</v>
      </c>
      <c r="W85" s="88"/>
    </row>
    <row r="86" spans="1:23" ht="39.950000000000003" customHeight="1" x14ac:dyDescent="0.25">
      <c r="A86" s="49" t="s">
        <v>2312</v>
      </c>
      <c r="B86" s="49" t="s">
        <v>128</v>
      </c>
      <c r="C86" s="49"/>
      <c r="D86" s="32">
        <f t="shared" si="44"/>
        <v>0</v>
      </c>
      <c r="E86" s="42"/>
      <c r="F86" s="37">
        <f t="shared" si="45"/>
        <v>1</v>
      </c>
      <c r="G86" s="42"/>
      <c r="H86" s="45"/>
      <c r="I86" s="86">
        <f t="shared" si="46"/>
        <v>0</v>
      </c>
      <c r="J86" s="48"/>
      <c r="K86" s="87">
        <f t="shared" si="42"/>
        <v>0</v>
      </c>
      <c r="L86" s="42"/>
      <c r="M86" s="42"/>
      <c r="N86" s="45"/>
      <c r="O86" s="88">
        <f t="shared" si="52"/>
        <v>0</v>
      </c>
      <c r="P86" s="45"/>
      <c r="Q86" s="42"/>
      <c r="R86" s="42"/>
      <c r="S86" s="45"/>
      <c r="T86" s="45"/>
      <c r="U86" s="42"/>
      <c r="V86" s="88">
        <v>0</v>
      </c>
      <c r="W86" s="88"/>
    </row>
    <row r="87" spans="1:23" ht="39.950000000000003" customHeight="1" x14ac:dyDescent="0.25">
      <c r="A87" s="49" t="s">
        <v>2313</v>
      </c>
      <c r="B87" s="49" t="s">
        <v>128</v>
      </c>
      <c r="C87" s="49"/>
      <c r="D87" s="32">
        <f t="shared" si="21"/>
        <v>0</v>
      </c>
      <c r="E87" s="42"/>
      <c r="F87" s="37">
        <f t="shared" si="40"/>
        <v>1</v>
      </c>
      <c r="G87" s="42"/>
      <c r="H87" s="45"/>
      <c r="I87" s="86">
        <f t="shared" si="41"/>
        <v>0</v>
      </c>
      <c r="J87" s="48"/>
      <c r="K87" s="87">
        <f t="shared" si="42"/>
        <v>0</v>
      </c>
      <c r="L87" s="42"/>
      <c r="M87" s="42"/>
      <c r="N87" s="45"/>
      <c r="O87" s="88">
        <f>IF(N87&lt;&gt;0,IF(N87+H87&gt;3*D87,0,IF(N87+H87&gt;D87*2.5,25,IF(N87+H87&gt;D87*2,50,IF(N87+H87&gt;D87*1.5,75,100)))),0)</f>
        <v>0</v>
      </c>
      <c r="P87" s="45"/>
      <c r="Q87" s="42"/>
      <c r="R87" s="42"/>
      <c r="S87" s="45"/>
      <c r="T87" s="45"/>
      <c r="U87" s="42"/>
      <c r="V87" s="88">
        <v>0</v>
      </c>
      <c r="W87" s="88"/>
    </row>
    <row r="88" spans="1:23" ht="39.950000000000003" customHeight="1" x14ac:dyDescent="0.25">
      <c r="A88" s="49" t="s">
        <v>2314</v>
      </c>
      <c r="B88" s="49" t="s">
        <v>128</v>
      </c>
      <c r="C88" s="49" t="s">
        <v>2315</v>
      </c>
      <c r="D88" s="32">
        <f t="shared" si="21"/>
        <v>0</v>
      </c>
      <c r="E88" s="42"/>
      <c r="F88" s="37">
        <f t="shared" si="40"/>
        <v>1</v>
      </c>
      <c r="G88" s="42"/>
      <c r="H88" s="45"/>
      <c r="I88" s="86">
        <f t="shared" si="41"/>
        <v>0</v>
      </c>
      <c r="J88" s="48"/>
      <c r="K88" s="87">
        <f t="shared" si="42"/>
        <v>0</v>
      </c>
      <c r="L88" s="42"/>
      <c r="M88" s="42"/>
      <c r="N88" s="45"/>
      <c r="O88" s="88">
        <f>IF(N88&lt;&gt;0,IF(N88+H88&gt;3*D88,0,IF(N88+H88&gt;D88*2.5,25,IF(N88+H88&gt;D88*2,50,IF(N88+H88&gt;D88*1.5,75,100)))),0)</f>
        <v>0</v>
      </c>
      <c r="P88" s="45"/>
      <c r="Q88" s="42"/>
      <c r="R88" s="42"/>
      <c r="S88" s="45"/>
      <c r="T88" s="45"/>
      <c r="U88" s="42"/>
      <c r="V88" s="88">
        <v>0</v>
      </c>
      <c r="W88" s="88"/>
    </row>
    <row r="89" spans="1:23" ht="39.950000000000003" customHeight="1" x14ac:dyDescent="0.25">
      <c r="A89" s="49" t="s">
        <v>2316</v>
      </c>
      <c r="B89" s="49" t="s">
        <v>128</v>
      </c>
      <c r="C89" s="49"/>
      <c r="D89" s="32">
        <f t="shared" si="21"/>
        <v>0</v>
      </c>
      <c r="E89" s="42"/>
      <c r="F89" s="37">
        <f t="shared" si="40"/>
        <v>1</v>
      </c>
      <c r="G89" s="42"/>
      <c r="H89" s="45"/>
      <c r="I89" s="86">
        <f t="shared" si="41"/>
        <v>0</v>
      </c>
      <c r="J89" s="48"/>
      <c r="K89" s="87">
        <f t="shared" si="42"/>
        <v>0</v>
      </c>
      <c r="L89" s="42"/>
      <c r="M89" s="42"/>
      <c r="N89" s="45"/>
      <c r="O89" s="88">
        <f t="shared" ref="O89:O90" si="53">IF(N89&lt;&gt;0,IF(N89+H89&gt;3*D89,0,IF(N89+H89&gt;D89*2.5,25,IF(N89+H89&gt;D89*2,50,IF(N89+H89&gt;D89*1.5,75,100)))),0)</f>
        <v>0</v>
      </c>
      <c r="P89" s="45"/>
      <c r="Q89" s="42"/>
      <c r="R89" s="42"/>
      <c r="S89" s="45"/>
      <c r="T89" s="45"/>
      <c r="U89" s="42"/>
      <c r="V89" s="88">
        <v>0</v>
      </c>
      <c r="W89" s="88"/>
    </row>
    <row r="90" spans="1:23" ht="39.950000000000003" customHeight="1" x14ac:dyDescent="0.25">
      <c r="A90" s="49" t="s">
        <v>2221</v>
      </c>
      <c r="B90" s="49" t="s">
        <v>56</v>
      </c>
      <c r="C90" s="49"/>
      <c r="D90" s="32">
        <f t="shared" si="21"/>
        <v>1</v>
      </c>
      <c r="E90" s="42"/>
      <c r="F90" s="37">
        <f t="shared" si="40"/>
        <v>1</v>
      </c>
      <c r="G90" s="42"/>
      <c r="H90" s="45"/>
      <c r="I90" s="86">
        <f t="shared" si="41"/>
        <v>0</v>
      </c>
      <c r="J90" s="48"/>
      <c r="K90" s="87">
        <f t="shared" si="42"/>
        <v>0</v>
      </c>
      <c r="L90" s="42"/>
      <c r="M90" s="42"/>
      <c r="N90" s="45"/>
      <c r="O90" s="88">
        <f t="shared" si="53"/>
        <v>0</v>
      </c>
      <c r="P90" s="45"/>
      <c r="Q90" s="42"/>
      <c r="R90" s="42"/>
      <c r="S90" s="45"/>
      <c r="T90" s="45"/>
      <c r="U90" s="42"/>
      <c r="V90" s="88">
        <v>0</v>
      </c>
      <c r="W90" s="88"/>
    </row>
    <row r="91" spans="1:23" ht="39.950000000000003" customHeight="1" x14ac:dyDescent="0.25">
      <c r="A91" s="49" t="s">
        <v>1007</v>
      </c>
      <c r="B91" s="49" t="s">
        <v>80</v>
      </c>
      <c r="C91" s="49"/>
      <c r="D91" s="32">
        <f t="shared" si="21"/>
        <v>0</v>
      </c>
      <c r="E91" s="42"/>
      <c r="F91" s="37">
        <f t="shared" si="40"/>
        <v>1</v>
      </c>
      <c r="G91" s="42"/>
      <c r="H91" s="45"/>
      <c r="I91" s="86">
        <f t="shared" si="41"/>
        <v>0</v>
      </c>
      <c r="J91" s="48"/>
      <c r="K91" s="87">
        <f t="shared" si="42"/>
        <v>0</v>
      </c>
      <c r="L91" s="42"/>
      <c r="M91" s="42"/>
      <c r="N91" s="45"/>
      <c r="O91" s="88">
        <f>IF(N91&lt;&gt;0,IF(N91+H91&gt;3*D91,0,IF(N91+H91&gt;D91*2.5,25,IF(N91+H91&gt;D91*2,50,IF(N91+H91&gt;D91*1.5,75,100)))),0)</f>
        <v>0</v>
      </c>
      <c r="P91" s="45"/>
      <c r="Q91" s="42"/>
      <c r="R91" s="42"/>
      <c r="S91" s="45"/>
      <c r="T91" s="45"/>
      <c r="U91" s="42"/>
      <c r="V91" s="88">
        <v>0</v>
      </c>
      <c r="W91" s="88"/>
    </row>
    <row r="92" spans="1:23" ht="39.950000000000003" customHeight="1" x14ac:dyDescent="0.25">
      <c r="A92" s="49" t="s">
        <v>2317</v>
      </c>
      <c r="B92" s="49" t="s">
        <v>128</v>
      </c>
      <c r="C92" s="49"/>
      <c r="D92" s="32">
        <f t="shared" si="21"/>
        <v>0</v>
      </c>
      <c r="E92" s="42"/>
      <c r="F92" s="37">
        <f t="shared" si="40"/>
        <v>1</v>
      </c>
      <c r="G92" s="42"/>
      <c r="H92" s="45"/>
      <c r="I92" s="86">
        <f t="shared" si="41"/>
        <v>0</v>
      </c>
      <c r="J92" s="48"/>
      <c r="K92" s="87">
        <f t="shared" si="42"/>
        <v>0</v>
      </c>
      <c r="L92" s="42"/>
      <c r="M92" s="42"/>
      <c r="N92" s="45"/>
      <c r="O92" s="88">
        <f t="shared" ref="O92:O93" si="54">IF(N92&lt;&gt;0,IF(N92+H92&gt;3*D92,0,IF(N92+H92&gt;D92*2.5,25,IF(N92+H92&gt;D92*2,50,IF(N92+H92&gt;D92*1.5,75,100)))),0)</f>
        <v>0</v>
      </c>
      <c r="P92" s="45"/>
      <c r="Q92" s="42"/>
      <c r="R92" s="42"/>
      <c r="S92" s="45"/>
      <c r="T92" s="45"/>
      <c r="U92" s="42"/>
      <c r="V92" s="88">
        <v>0</v>
      </c>
      <c r="W92" s="88"/>
    </row>
    <row r="93" spans="1:23" ht="39.950000000000003" customHeight="1" x14ac:dyDescent="0.25">
      <c r="A93" s="49" t="s">
        <v>2318</v>
      </c>
      <c r="B93" s="49" t="s">
        <v>128</v>
      </c>
      <c r="C93" s="49"/>
      <c r="D93" s="32">
        <f t="shared" si="21"/>
        <v>0</v>
      </c>
      <c r="E93" s="42"/>
      <c r="F93" s="37">
        <f t="shared" si="40"/>
        <v>1</v>
      </c>
      <c r="G93" s="42"/>
      <c r="H93" s="45"/>
      <c r="I93" s="86">
        <f t="shared" si="41"/>
        <v>0</v>
      </c>
      <c r="J93" s="48"/>
      <c r="K93" s="87">
        <f t="shared" si="42"/>
        <v>0</v>
      </c>
      <c r="L93" s="42"/>
      <c r="M93" s="42"/>
      <c r="N93" s="45"/>
      <c r="O93" s="88">
        <f t="shared" si="54"/>
        <v>0</v>
      </c>
      <c r="P93" s="45"/>
      <c r="Q93" s="42"/>
      <c r="R93" s="42"/>
      <c r="S93" s="45"/>
      <c r="T93" s="45"/>
      <c r="U93" s="42"/>
      <c r="V93" s="88">
        <v>0</v>
      </c>
      <c r="W93" s="88"/>
    </row>
    <row r="94" spans="1:23" ht="39.950000000000003" customHeight="1" x14ac:dyDescent="0.25">
      <c r="A94" s="49" t="s">
        <v>2319</v>
      </c>
      <c r="B94" s="49" t="s">
        <v>56</v>
      </c>
      <c r="C94" s="49" t="s">
        <v>2289</v>
      </c>
      <c r="D94" s="32">
        <f t="shared" si="21"/>
        <v>1</v>
      </c>
      <c r="E94" s="42"/>
      <c r="F94" s="37">
        <f t="shared" si="40"/>
        <v>1</v>
      </c>
      <c r="G94" s="42"/>
      <c r="H94" s="45"/>
      <c r="I94" s="86">
        <f t="shared" si="41"/>
        <v>0</v>
      </c>
      <c r="J94" s="48"/>
      <c r="K94" s="87">
        <f t="shared" si="42"/>
        <v>0</v>
      </c>
      <c r="L94" s="42"/>
      <c r="M94" s="42"/>
      <c r="N94" s="45"/>
      <c r="O94" s="88">
        <f>IF(N94&lt;&gt;0,IF(N94+H94&gt;3*D94,0,IF(N94+H94&gt;D94*2.5,25,IF(N94+H94&gt;D94*2,50,IF(N94+H94&gt;D94*1.5,75,100)))),0)</f>
        <v>0</v>
      </c>
      <c r="P94" s="45"/>
      <c r="Q94" s="42"/>
      <c r="R94" s="42"/>
      <c r="S94" s="45"/>
      <c r="T94" s="45"/>
      <c r="U94" s="42"/>
      <c r="V94" s="88">
        <v>0</v>
      </c>
      <c r="W94" s="88"/>
    </row>
    <row r="95" spans="1:23" ht="39.950000000000003" customHeight="1" x14ac:dyDescent="0.25">
      <c r="A95" s="49" t="s">
        <v>2320</v>
      </c>
      <c r="B95" s="49" t="s">
        <v>128</v>
      </c>
      <c r="C95" s="49"/>
      <c r="D95" s="32">
        <f t="shared" si="21"/>
        <v>0</v>
      </c>
      <c r="E95" s="42"/>
      <c r="F95" s="37">
        <f t="shared" si="40"/>
        <v>1</v>
      </c>
      <c r="G95" s="42"/>
      <c r="H95" s="45"/>
      <c r="I95" s="86">
        <f t="shared" si="41"/>
        <v>0</v>
      </c>
      <c r="J95" s="48"/>
      <c r="K95" s="87">
        <f t="shared" si="42"/>
        <v>0</v>
      </c>
      <c r="L95" s="42"/>
      <c r="M95" s="42"/>
      <c r="N95" s="45"/>
      <c r="O95" s="88">
        <f t="shared" ref="O95:O96" si="55">IF(N95&lt;&gt;0,IF(N95+H95&gt;3*D95,0,IF(N95+H95&gt;D95*2.5,25,IF(N95+H95&gt;D95*2,50,IF(N95+H95&gt;D95*1.5,75,100)))),0)</f>
        <v>0</v>
      </c>
      <c r="P95" s="45"/>
      <c r="Q95" s="42"/>
      <c r="R95" s="42"/>
      <c r="S95" s="45"/>
      <c r="T95" s="45"/>
      <c r="U95" s="42"/>
      <c r="V95" s="88">
        <v>0</v>
      </c>
      <c r="W95" s="88"/>
    </row>
    <row r="96" spans="1:23" ht="39.950000000000003" customHeight="1" x14ac:dyDescent="0.25">
      <c r="A96" s="49" t="s">
        <v>2321</v>
      </c>
      <c r="B96" s="49" t="s">
        <v>91</v>
      </c>
      <c r="C96" s="49" t="s">
        <v>2322</v>
      </c>
      <c r="D96" s="32">
        <f t="shared" si="21"/>
        <v>0</v>
      </c>
      <c r="E96" s="42"/>
      <c r="F96" s="37">
        <f t="shared" si="40"/>
        <v>1</v>
      </c>
      <c r="G96" s="42"/>
      <c r="H96" s="45"/>
      <c r="I96" s="86">
        <f t="shared" si="41"/>
        <v>0</v>
      </c>
      <c r="J96" s="48"/>
      <c r="K96" s="87">
        <f t="shared" si="42"/>
        <v>0</v>
      </c>
      <c r="L96" s="42"/>
      <c r="M96" s="42"/>
      <c r="N96" s="45"/>
      <c r="O96" s="88">
        <f t="shared" si="55"/>
        <v>0</v>
      </c>
      <c r="P96" s="45"/>
      <c r="Q96" s="42"/>
      <c r="R96" s="42"/>
      <c r="S96" s="45"/>
      <c r="T96" s="45"/>
      <c r="U96" s="42"/>
      <c r="V96" s="88">
        <v>0</v>
      </c>
      <c r="W96" s="88"/>
    </row>
    <row r="97" spans="1:23" ht="39.950000000000003" customHeight="1" x14ac:dyDescent="0.25">
      <c r="A97" s="49" t="s">
        <v>2323</v>
      </c>
      <c r="B97" s="49" t="s">
        <v>91</v>
      </c>
      <c r="C97" s="49"/>
      <c r="D97" s="32">
        <f t="shared" si="21"/>
        <v>0</v>
      </c>
      <c r="E97" s="42"/>
      <c r="F97" s="37">
        <f t="shared" si="40"/>
        <v>1</v>
      </c>
      <c r="G97" s="42"/>
      <c r="H97" s="45"/>
      <c r="I97" s="86">
        <f t="shared" si="41"/>
        <v>0</v>
      </c>
      <c r="J97" s="48"/>
      <c r="K97" s="87">
        <f t="shared" si="42"/>
        <v>0</v>
      </c>
      <c r="L97" s="42"/>
      <c r="M97" s="42"/>
      <c r="N97" s="45"/>
      <c r="O97" s="88">
        <f>IF(N97&lt;&gt;0,IF(N97+H97&gt;3*D97,0,IF(N97+H97&gt;D97*2.5,25,IF(N97+H97&gt;D97*2,50,IF(N97+H97&gt;D97*1.5,75,100)))),0)</f>
        <v>0</v>
      </c>
      <c r="P97" s="45"/>
      <c r="Q97" s="42"/>
      <c r="R97" s="42"/>
      <c r="S97" s="45"/>
      <c r="T97" s="45"/>
      <c r="U97" s="42"/>
      <c r="V97" s="88">
        <v>0</v>
      </c>
      <c r="W97" s="88"/>
    </row>
    <row r="98" spans="1:23" ht="39.950000000000003" customHeight="1" x14ac:dyDescent="0.25">
      <c r="A98" s="49" t="s">
        <v>2229</v>
      </c>
      <c r="B98" s="49" t="s">
        <v>56</v>
      </c>
      <c r="C98" s="49" t="s">
        <v>2230</v>
      </c>
      <c r="D98" s="32">
        <f t="shared" si="21"/>
        <v>1</v>
      </c>
      <c r="E98" s="42"/>
      <c r="F98" s="37">
        <f t="shared" si="40"/>
        <v>1</v>
      </c>
      <c r="G98" s="42"/>
      <c r="H98" s="45"/>
      <c r="I98" s="86">
        <f t="shared" si="41"/>
        <v>0</v>
      </c>
      <c r="J98" s="48"/>
      <c r="K98" s="87">
        <f t="shared" si="42"/>
        <v>0</v>
      </c>
      <c r="L98" s="42"/>
      <c r="M98" s="42"/>
      <c r="N98" s="45"/>
      <c r="O98" s="88">
        <f t="shared" ref="O98:O99" si="56">IF(N98&lt;&gt;0,IF(N98+H98&gt;3*D98,0,IF(N98+H98&gt;D98*2.5,25,IF(N98+H98&gt;D98*2,50,IF(N98+H98&gt;D98*1.5,75,100)))),0)</f>
        <v>0</v>
      </c>
      <c r="P98" s="45"/>
      <c r="Q98" s="42"/>
      <c r="R98" s="42"/>
      <c r="S98" s="45"/>
      <c r="T98" s="45"/>
      <c r="U98" s="42"/>
      <c r="V98" s="88">
        <v>0</v>
      </c>
      <c r="W98" s="88"/>
    </row>
    <row r="99" spans="1:23" ht="39.950000000000003" customHeight="1" x14ac:dyDescent="0.25">
      <c r="A99" s="49" t="s">
        <v>236</v>
      </c>
      <c r="B99" s="49" t="s">
        <v>91</v>
      </c>
      <c r="C99" s="49" t="s">
        <v>2324</v>
      </c>
      <c r="D99" s="32">
        <f t="shared" si="21"/>
        <v>0</v>
      </c>
      <c r="E99" s="42"/>
      <c r="F99" s="37">
        <f t="shared" si="40"/>
        <v>1</v>
      </c>
      <c r="G99" s="42"/>
      <c r="H99" s="45"/>
      <c r="I99" s="86">
        <f t="shared" si="41"/>
        <v>0</v>
      </c>
      <c r="J99" s="48"/>
      <c r="K99" s="87">
        <f t="shared" si="42"/>
        <v>0</v>
      </c>
      <c r="L99" s="42"/>
      <c r="M99" s="42"/>
      <c r="N99" s="45"/>
      <c r="O99" s="88">
        <f t="shared" si="56"/>
        <v>0</v>
      </c>
      <c r="P99" s="45"/>
      <c r="Q99" s="42"/>
      <c r="R99" s="42"/>
      <c r="S99" s="45"/>
      <c r="T99" s="45"/>
      <c r="U99" s="42"/>
      <c r="V99" s="88">
        <v>0</v>
      </c>
      <c r="W99" s="88"/>
    </row>
    <row r="100" spans="1:23" ht="39.950000000000003" customHeight="1" x14ac:dyDescent="0.25">
      <c r="A100" s="49" t="s">
        <v>2325</v>
      </c>
      <c r="B100" s="49" t="s">
        <v>91</v>
      </c>
      <c r="C100" s="49"/>
      <c r="D100" s="32">
        <f t="shared" si="21"/>
        <v>0</v>
      </c>
      <c r="E100" s="42"/>
      <c r="F100" s="37">
        <f t="shared" si="40"/>
        <v>1</v>
      </c>
      <c r="G100" s="42"/>
      <c r="H100" s="45"/>
      <c r="I100" s="86">
        <f t="shared" si="41"/>
        <v>0</v>
      </c>
      <c r="J100" s="48"/>
      <c r="K100" s="87">
        <f t="shared" si="42"/>
        <v>0</v>
      </c>
      <c r="L100" s="42"/>
      <c r="M100" s="42"/>
      <c r="N100" s="45"/>
      <c r="O100" s="88">
        <f>IF(N100&lt;&gt;0,IF(N100+H100&gt;3*D100,0,IF(N100+H100&gt;D100*2.5,25,IF(N100+H100&gt;D100*2,50,IF(N100+H100&gt;D100*1.5,75,100)))),0)</f>
        <v>0</v>
      </c>
      <c r="P100" s="45"/>
      <c r="Q100" s="42"/>
      <c r="R100" s="42"/>
      <c r="S100" s="45"/>
      <c r="T100" s="45"/>
      <c r="U100" s="42"/>
      <c r="V100" s="88">
        <v>0</v>
      </c>
      <c r="W100" s="88"/>
    </row>
    <row r="101" spans="1:23" ht="39.950000000000003" customHeight="1" x14ac:dyDescent="0.25">
      <c r="A101" s="49" t="s">
        <v>2326</v>
      </c>
      <c r="B101" s="49" t="s">
        <v>91</v>
      </c>
      <c r="C101" s="49"/>
      <c r="D101" s="32">
        <f t="shared" si="21"/>
        <v>0</v>
      </c>
      <c r="E101" s="42"/>
      <c r="F101" s="37">
        <f t="shared" si="40"/>
        <v>1</v>
      </c>
      <c r="G101" s="42"/>
      <c r="H101" s="45"/>
      <c r="I101" s="86">
        <f t="shared" si="41"/>
        <v>0</v>
      </c>
      <c r="J101" s="48"/>
      <c r="K101" s="87">
        <f t="shared" si="42"/>
        <v>0</v>
      </c>
      <c r="L101" s="42"/>
      <c r="M101" s="42"/>
      <c r="N101" s="45"/>
      <c r="O101" s="88">
        <f t="shared" ref="O101:O102" si="57">IF(N101&lt;&gt;0,IF(N101+H101&gt;3*D101,0,IF(N101+H101&gt;D101*2.5,25,IF(N101+H101&gt;D101*2,50,IF(N101+H101&gt;D101*1.5,75,100)))),0)</f>
        <v>0</v>
      </c>
      <c r="P101" s="45"/>
      <c r="Q101" s="42"/>
      <c r="R101" s="42"/>
      <c r="S101" s="45"/>
      <c r="T101" s="45"/>
      <c r="U101" s="42"/>
      <c r="V101" s="88">
        <v>0</v>
      </c>
      <c r="W101" s="88"/>
    </row>
    <row r="102" spans="1:23" ht="39.950000000000003" customHeight="1" x14ac:dyDescent="0.25">
      <c r="A102" s="49" t="s">
        <v>2327</v>
      </c>
      <c r="B102" s="49" t="s">
        <v>91</v>
      </c>
      <c r="C102" s="49"/>
      <c r="D102" s="32">
        <f t="shared" si="21"/>
        <v>0</v>
      </c>
      <c r="E102" s="42"/>
      <c r="F102" s="37">
        <f t="shared" si="40"/>
        <v>1</v>
      </c>
      <c r="G102" s="42"/>
      <c r="H102" s="45"/>
      <c r="I102" s="86">
        <f t="shared" si="41"/>
        <v>0</v>
      </c>
      <c r="J102" s="48"/>
      <c r="K102" s="87">
        <f t="shared" si="42"/>
        <v>0</v>
      </c>
      <c r="L102" s="42"/>
      <c r="M102" s="42"/>
      <c r="N102" s="45"/>
      <c r="O102" s="88">
        <f t="shared" si="57"/>
        <v>0</v>
      </c>
      <c r="P102" s="45"/>
      <c r="Q102" s="42"/>
      <c r="R102" s="42"/>
      <c r="S102" s="45"/>
      <c r="T102" s="45"/>
      <c r="U102" s="42"/>
      <c r="V102" s="88">
        <v>0</v>
      </c>
      <c r="W102" s="88"/>
    </row>
    <row r="103" spans="1:23" ht="39.950000000000003" customHeight="1" x14ac:dyDescent="0.25">
      <c r="A103" s="49" t="s">
        <v>2328</v>
      </c>
      <c r="B103" s="49" t="s">
        <v>91</v>
      </c>
      <c r="C103" s="49" t="s">
        <v>2329</v>
      </c>
      <c r="D103" s="32">
        <f t="shared" si="21"/>
        <v>0</v>
      </c>
      <c r="E103" s="42"/>
      <c r="F103" s="37">
        <f t="shared" si="40"/>
        <v>1</v>
      </c>
      <c r="G103" s="42"/>
      <c r="H103" s="45"/>
      <c r="I103" s="86">
        <f t="shared" si="41"/>
        <v>0</v>
      </c>
      <c r="J103" s="48"/>
      <c r="K103" s="87">
        <f t="shared" si="42"/>
        <v>0</v>
      </c>
      <c r="L103" s="42"/>
      <c r="M103" s="42"/>
      <c r="N103" s="45"/>
      <c r="O103" s="88">
        <f>IF(N103&lt;&gt;0,IF(N103+H103&gt;3*D103,0,IF(N103+H103&gt;D103*2.5,25,IF(N103+H103&gt;D103*2,50,IF(N103+H103&gt;D103*1.5,75,100)))),0)</f>
        <v>0</v>
      </c>
      <c r="P103" s="45"/>
      <c r="Q103" s="42"/>
      <c r="R103" s="42"/>
      <c r="S103" s="45"/>
      <c r="T103" s="45"/>
      <c r="U103" s="42"/>
      <c r="V103" s="88">
        <v>0</v>
      </c>
      <c r="W103" s="88"/>
    </row>
    <row r="104" spans="1:23" ht="39.950000000000003" customHeight="1" x14ac:dyDescent="0.25">
      <c r="A104" s="49" t="s">
        <v>2238</v>
      </c>
      <c r="B104" s="49" t="s">
        <v>128</v>
      </c>
      <c r="C104" s="49"/>
      <c r="D104" s="32">
        <f t="shared" si="21"/>
        <v>0</v>
      </c>
      <c r="E104" s="42"/>
      <c r="F104" s="37">
        <f t="shared" si="40"/>
        <v>1</v>
      </c>
      <c r="G104" s="42"/>
      <c r="H104" s="45"/>
      <c r="I104" s="86">
        <f t="shared" si="41"/>
        <v>0</v>
      </c>
      <c r="J104" s="48"/>
      <c r="K104" s="87">
        <f t="shared" si="42"/>
        <v>0</v>
      </c>
      <c r="L104" s="42"/>
      <c r="M104" s="42"/>
      <c r="N104" s="45"/>
      <c r="O104" s="88">
        <f t="shared" ref="O104:O106" si="58">IF(N104&lt;&gt;0,IF(N104+H104&gt;3*D104,0,IF(N104+H104&gt;D104*2.5,25,IF(N104+H104&gt;D104*2,50,IF(N104+H104&gt;D104*1.5,75,100)))),0)</f>
        <v>0</v>
      </c>
      <c r="P104" s="45"/>
      <c r="Q104" s="42"/>
      <c r="R104" s="42"/>
      <c r="S104" s="45"/>
      <c r="T104" s="45"/>
      <c r="U104" s="42"/>
      <c r="V104" s="88">
        <v>0</v>
      </c>
      <c r="W104" s="88"/>
    </row>
    <row r="105" spans="1:23" ht="39.950000000000003" customHeight="1" x14ac:dyDescent="0.25">
      <c r="A105" s="49" t="s">
        <v>2330</v>
      </c>
      <c r="B105" s="49" t="s">
        <v>91</v>
      </c>
      <c r="C105" s="49"/>
      <c r="D105" s="32">
        <f t="shared" si="21"/>
        <v>0</v>
      </c>
      <c r="E105" s="42"/>
      <c r="F105" s="37">
        <f t="shared" si="40"/>
        <v>1</v>
      </c>
      <c r="G105" s="42"/>
      <c r="H105" s="45"/>
      <c r="I105" s="86">
        <f t="shared" si="41"/>
        <v>0</v>
      </c>
      <c r="J105" s="48"/>
      <c r="K105" s="87">
        <f t="shared" si="42"/>
        <v>0</v>
      </c>
      <c r="L105" s="42"/>
      <c r="M105" s="42"/>
      <c r="N105" s="45"/>
      <c r="O105" s="88">
        <f t="shared" si="58"/>
        <v>0</v>
      </c>
      <c r="P105" s="45"/>
      <c r="Q105" s="42"/>
      <c r="R105" s="42"/>
      <c r="S105" s="45"/>
      <c r="T105" s="45"/>
      <c r="U105" s="42"/>
      <c r="V105" s="88">
        <v>0</v>
      </c>
      <c r="W105" s="88"/>
    </row>
    <row r="106" spans="1:23" ht="39.950000000000003" customHeight="1" x14ac:dyDescent="0.25">
      <c r="A106" s="49" t="s">
        <v>2331</v>
      </c>
      <c r="B106" s="49" t="s">
        <v>80</v>
      </c>
      <c r="C106" s="49" t="s">
        <v>2332</v>
      </c>
      <c r="D106" s="32">
        <f t="shared" si="21"/>
        <v>0</v>
      </c>
      <c r="E106" s="42"/>
      <c r="F106" s="37">
        <f t="shared" si="40"/>
        <v>1</v>
      </c>
      <c r="G106" s="42"/>
      <c r="H106" s="45"/>
      <c r="I106" s="86">
        <f t="shared" si="41"/>
        <v>0</v>
      </c>
      <c r="J106" s="48"/>
      <c r="K106" s="87">
        <f t="shared" si="42"/>
        <v>0</v>
      </c>
      <c r="L106" s="42"/>
      <c r="M106" s="42"/>
      <c r="N106" s="45"/>
      <c r="O106" s="88">
        <f t="shared" si="58"/>
        <v>0</v>
      </c>
      <c r="P106" s="45"/>
      <c r="Q106" s="42"/>
      <c r="R106" s="42"/>
      <c r="S106" s="45"/>
      <c r="T106" s="45"/>
      <c r="U106" s="42"/>
      <c r="V106" s="88">
        <v>0</v>
      </c>
      <c r="W106" s="88"/>
    </row>
    <row r="107" spans="1:23" ht="39.950000000000003" customHeight="1" x14ac:dyDescent="0.25">
      <c r="A107" s="23" t="s">
        <v>174</v>
      </c>
      <c r="B107" s="23" t="s">
        <v>53</v>
      </c>
      <c r="C107" s="23" t="s">
        <v>54</v>
      </c>
      <c r="D107" s="36">
        <v>20</v>
      </c>
      <c r="E107" s="41"/>
      <c r="F107" s="28">
        <f>(AVERAGE(F108:F110)*$D$107)</f>
        <v>20</v>
      </c>
      <c r="G107" s="41"/>
      <c r="H107" s="44"/>
      <c r="I107" s="28">
        <f>(AVERAGE(I108:I110)*$D$107)</f>
        <v>0</v>
      </c>
      <c r="J107" s="47"/>
      <c r="K107" s="28">
        <f>(AVERAGE(K108:K110)*$D$107)</f>
        <v>0</v>
      </c>
      <c r="L107" s="41"/>
      <c r="M107" s="41"/>
      <c r="N107" s="44"/>
      <c r="O107" s="28">
        <f>AVERAGE(O108:O110)</f>
        <v>0</v>
      </c>
      <c r="P107" s="44"/>
      <c r="Q107" s="41"/>
      <c r="R107" s="41"/>
      <c r="S107" s="44"/>
      <c r="T107" s="44"/>
      <c r="U107" s="41"/>
      <c r="V107" s="28">
        <f>AVERAGE(V108:V110)</f>
        <v>0</v>
      </c>
      <c r="W107" s="28"/>
    </row>
    <row r="108" spans="1:23" ht="39.950000000000003" customHeight="1" x14ac:dyDescent="0.25">
      <c r="A108" s="49" t="s">
        <v>2189</v>
      </c>
      <c r="B108" s="49" t="s">
        <v>91</v>
      </c>
      <c r="C108" s="50" t="s">
        <v>2190</v>
      </c>
      <c r="D108" s="32">
        <f t="shared" si="21"/>
        <v>0</v>
      </c>
      <c r="E108" s="42"/>
      <c r="F108" s="37">
        <f>IF(H108&lt;&gt;0,0,1)</f>
        <v>1</v>
      </c>
      <c r="G108" s="42"/>
      <c r="H108" s="45"/>
      <c r="I108" s="86">
        <f>IF(H108&lt;&gt;0,IF(H108&lt;D108,1,0),0)</f>
        <v>0</v>
      </c>
      <c r="J108" s="48"/>
      <c r="K108" s="87">
        <f t="shared" ref="K108:K110" si="59">IF(J108&lt;&gt;0,IF(J108&lt;2017,1,0),0)</f>
        <v>0</v>
      </c>
      <c r="L108" s="42"/>
      <c r="M108" s="42"/>
      <c r="N108" s="45"/>
      <c r="O108" s="88">
        <f t="shared" ref="O108:O110" si="60">IF(N108&lt;&gt;0,IF(N108+H108&gt;3*D108,0,IF(N108+H108&gt;D108*2.5,25,IF(N108+H108&gt;D108*2,50,IF(N108+H108&gt;D108*1.5,75,100)))),0)</f>
        <v>0</v>
      </c>
      <c r="P108" s="45"/>
      <c r="Q108" s="42"/>
      <c r="R108" s="42"/>
      <c r="S108" s="45"/>
      <c r="T108" s="45"/>
      <c r="U108" s="42"/>
      <c r="V108" s="88">
        <v>0</v>
      </c>
      <c r="W108" s="88"/>
    </row>
    <row r="109" spans="1:23" ht="39.950000000000003" customHeight="1" x14ac:dyDescent="0.25">
      <c r="A109" s="49" t="s">
        <v>2333</v>
      </c>
      <c r="B109" s="49" t="s">
        <v>80</v>
      </c>
      <c r="C109" s="50"/>
      <c r="D109" s="32">
        <f t="shared" si="21"/>
        <v>0</v>
      </c>
      <c r="E109" s="42"/>
      <c r="F109" s="37">
        <f>IF(H109&lt;&gt;0,0,1)</f>
        <v>1</v>
      </c>
      <c r="G109" s="42"/>
      <c r="H109" s="45"/>
      <c r="I109" s="86">
        <f>IF(H109&lt;&gt;0,IF(H109&lt;D109,1,0),0)</f>
        <v>0</v>
      </c>
      <c r="J109" s="48"/>
      <c r="K109" s="87">
        <f t="shared" si="59"/>
        <v>0</v>
      </c>
      <c r="L109" s="42"/>
      <c r="M109" s="42"/>
      <c r="N109" s="45"/>
      <c r="O109" s="88">
        <f t="shared" si="60"/>
        <v>0</v>
      </c>
      <c r="P109" s="45"/>
      <c r="Q109" s="42"/>
      <c r="R109" s="42"/>
      <c r="S109" s="45"/>
      <c r="T109" s="45"/>
      <c r="U109" s="42"/>
      <c r="V109" s="88">
        <v>0</v>
      </c>
      <c r="W109" s="88"/>
    </row>
    <row r="110" spans="1:23" ht="39.950000000000003" customHeight="1" x14ac:dyDescent="0.25">
      <c r="A110" s="49" t="s">
        <v>2334</v>
      </c>
      <c r="B110" s="49" t="s">
        <v>56</v>
      </c>
      <c r="C110" s="50" t="s">
        <v>2335</v>
      </c>
      <c r="D110" s="32">
        <f t="shared" si="21"/>
        <v>1</v>
      </c>
      <c r="E110" s="42"/>
      <c r="F110" s="37">
        <f>IF(H110&lt;&gt;0,0,1)</f>
        <v>1</v>
      </c>
      <c r="G110" s="42"/>
      <c r="H110" s="45"/>
      <c r="I110" s="86">
        <f>IF(H110&lt;&gt;0,IF(H110&lt;D110,1,0),0)</f>
        <v>0</v>
      </c>
      <c r="J110" s="48"/>
      <c r="K110" s="87">
        <f t="shared" si="59"/>
        <v>0</v>
      </c>
      <c r="L110" s="42"/>
      <c r="M110" s="42"/>
      <c r="N110" s="45"/>
      <c r="O110" s="88">
        <f t="shared" si="60"/>
        <v>0</v>
      </c>
      <c r="P110" s="45"/>
      <c r="Q110" s="42"/>
      <c r="R110" s="42"/>
      <c r="S110" s="45"/>
      <c r="T110" s="45"/>
      <c r="U110" s="42"/>
      <c r="V110" s="88">
        <v>0</v>
      </c>
      <c r="W110" s="88"/>
    </row>
    <row r="111" spans="1:23" ht="39.950000000000003" customHeight="1" x14ac:dyDescent="0.25">
      <c r="A111" s="23" t="s">
        <v>64</v>
      </c>
      <c r="B111" s="23" t="s">
        <v>53</v>
      </c>
      <c r="C111" s="23" t="s">
        <v>54</v>
      </c>
      <c r="D111" s="36">
        <v>15</v>
      </c>
      <c r="E111" s="41"/>
      <c r="F111" s="28">
        <f>(AVERAGE(F112:F114)*$D$111)</f>
        <v>15</v>
      </c>
      <c r="G111" s="41"/>
      <c r="H111" s="44"/>
      <c r="I111" s="28">
        <f>(AVERAGE(I112:I114)*$D$111)</f>
        <v>0</v>
      </c>
      <c r="J111" s="47"/>
      <c r="K111" s="28">
        <f>(AVERAGE(K112:K114)*$D$111)</f>
        <v>0</v>
      </c>
      <c r="L111" s="41"/>
      <c r="M111" s="41"/>
      <c r="N111" s="44"/>
      <c r="O111" s="28">
        <f>AVERAGE(O112:O114)</f>
        <v>0</v>
      </c>
      <c r="P111" s="44"/>
      <c r="Q111" s="41"/>
      <c r="R111" s="41"/>
      <c r="S111" s="44"/>
      <c r="T111" s="44"/>
      <c r="U111" s="41"/>
      <c r="V111" s="28">
        <f>AVERAGE(V112:V114)</f>
        <v>0</v>
      </c>
      <c r="W111" s="28"/>
    </row>
    <row r="112" spans="1:23" ht="39.950000000000003" customHeight="1" x14ac:dyDescent="0.25">
      <c r="A112" s="49" t="s">
        <v>2336</v>
      </c>
      <c r="B112" s="49" t="s">
        <v>56</v>
      </c>
      <c r="C112" s="50" t="s">
        <v>2337</v>
      </c>
      <c r="D112" s="32">
        <f t="shared" si="21"/>
        <v>1</v>
      </c>
      <c r="E112" s="42"/>
      <c r="F112" s="37">
        <f>IF(H112&lt;&gt;0,0,1)</f>
        <v>1</v>
      </c>
      <c r="G112" s="42"/>
      <c r="H112" s="45"/>
      <c r="I112" s="86">
        <f>IF(H112&lt;&gt;0,IF(H112&lt;D112,1,0),0)</f>
        <v>0</v>
      </c>
      <c r="J112" s="48"/>
      <c r="K112" s="87">
        <f t="shared" ref="K112:K114" si="61">IF(J112&lt;&gt;0,IF(J112&lt;2017,1,0),0)</f>
        <v>0</v>
      </c>
      <c r="L112" s="42"/>
      <c r="M112" s="42"/>
      <c r="N112" s="45"/>
      <c r="O112" s="88">
        <f t="shared" ref="O112:O114" si="62">IF(N112&lt;&gt;0,IF(N112+H112&gt;3*D112,0,IF(N112+H112&gt;D112*2.5,25,IF(N112+H112&gt;D112*2,50,IF(N112+H112&gt;D112*1.5,75,100)))),0)</f>
        <v>0</v>
      </c>
      <c r="P112" s="45"/>
      <c r="Q112" s="42"/>
      <c r="R112" s="42"/>
      <c r="S112" s="45"/>
      <c r="T112" s="45"/>
      <c r="U112" s="42"/>
      <c r="V112" s="88">
        <v>0</v>
      </c>
      <c r="W112" s="88"/>
    </row>
    <row r="113" spans="1:23" ht="39.950000000000003" customHeight="1" x14ac:dyDescent="0.25">
      <c r="A113" s="49" t="s">
        <v>2338</v>
      </c>
      <c r="B113" s="49" t="s">
        <v>56</v>
      </c>
      <c r="C113" s="50" t="s">
        <v>2337</v>
      </c>
      <c r="D113" s="32">
        <f t="shared" si="21"/>
        <v>1</v>
      </c>
      <c r="E113" s="42"/>
      <c r="F113" s="37">
        <f>IF(H113&lt;&gt;0,0,1)</f>
        <v>1</v>
      </c>
      <c r="G113" s="42"/>
      <c r="H113" s="45"/>
      <c r="I113" s="86">
        <f>IF(H113&lt;&gt;0,IF(H113&lt;D113,1,0),0)</f>
        <v>0</v>
      </c>
      <c r="J113" s="48"/>
      <c r="K113" s="87">
        <f t="shared" si="61"/>
        <v>0</v>
      </c>
      <c r="L113" s="42"/>
      <c r="M113" s="42"/>
      <c r="N113" s="45"/>
      <c r="O113" s="88">
        <f t="shared" si="62"/>
        <v>0</v>
      </c>
      <c r="P113" s="45"/>
      <c r="Q113" s="42"/>
      <c r="R113" s="42"/>
      <c r="S113" s="45"/>
      <c r="T113" s="45"/>
      <c r="U113" s="42"/>
      <c r="V113" s="88">
        <v>0</v>
      </c>
      <c r="W113" s="88"/>
    </row>
    <row r="114" spans="1:23" ht="39.950000000000003" customHeight="1" x14ac:dyDescent="0.25">
      <c r="A114" s="49" t="s">
        <v>2339</v>
      </c>
      <c r="B114" s="49" t="s">
        <v>56</v>
      </c>
      <c r="C114" s="50" t="s">
        <v>2337</v>
      </c>
      <c r="D114" s="32">
        <f t="shared" si="21"/>
        <v>1</v>
      </c>
      <c r="E114" s="42"/>
      <c r="F114" s="37">
        <f>IF(H114&lt;&gt;0,0,1)</f>
        <v>1</v>
      </c>
      <c r="G114" s="42"/>
      <c r="H114" s="45"/>
      <c r="I114" s="86">
        <f>IF(H114&lt;&gt;0,IF(H114&lt;D114,1,0),0)</f>
        <v>0</v>
      </c>
      <c r="J114" s="48"/>
      <c r="K114" s="87">
        <f t="shared" si="61"/>
        <v>0</v>
      </c>
      <c r="L114" s="42"/>
      <c r="M114" s="42"/>
      <c r="N114" s="45"/>
      <c r="O114" s="88">
        <f t="shared" si="62"/>
        <v>0</v>
      </c>
      <c r="P114" s="45"/>
      <c r="Q114" s="42"/>
      <c r="R114" s="42"/>
      <c r="S114" s="45"/>
      <c r="T114" s="45"/>
      <c r="U114" s="42"/>
      <c r="V114" s="88">
        <v>0</v>
      </c>
      <c r="W114" s="88"/>
    </row>
    <row r="115" spans="1:23" x14ac:dyDescent="0.25">
      <c r="E115" s="93"/>
      <c r="G115" s="93"/>
      <c r="H115" s="94"/>
      <c r="J115" s="95"/>
      <c r="L115" s="93"/>
      <c r="M115" s="93"/>
      <c r="N115" s="94"/>
      <c r="P115" s="94"/>
      <c r="Q115" s="93"/>
      <c r="R115" s="93"/>
      <c r="S115" s="94"/>
      <c r="T115" s="94"/>
      <c r="U115" s="93"/>
    </row>
  </sheetData>
  <sheetProtection algorithmName="SHA-512" hashValue="CqohN2RSrPEX087K2pgN7/NaTrT4Djg88k+/PJF7y/88ukmS5PrOlzzJhmeaV/doM7unSOrsv8aeKtowXqxNwA==" saltValue="7szwk+o7IAr6SWgU7KXaUQ==" spinCount="100000" sheet="1" insertRows="0"/>
  <mergeCells count="12">
    <mergeCell ref="Q7:V7"/>
    <mergeCell ref="A9:C9"/>
    <mergeCell ref="A1:G1"/>
    <mergeCell ref="I1:L1"/>
    <mergeCell ref="A2:E2"/>
    <mergeCell ref="F2:G2"/>
    <mergeCell ref="A3:E3"/>
    <mergeCell ref="F3:G3"/>
    <mergeCell ref="A4:E4"/>
    <mergeCell ref="F4:G4"/>
    <mergeCell ref="E7:K7"/>
    <mergeCell ref="L7:P7"/>
  </mergeCells>
  <pageMargins left="0.25" right="0.25" top="0.75" bottom="0.75" header="0.3" footer="0.3"/>
  <pageSetup paperSize="2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BC6C03C-8DA6-4AC7-93A1-137D11ECB995}">
          <x14:formula1>
            <xm:f>lista!$A$2:$A$6</xm:f>
          </x14:formula1>
          <xm:sqref>V11:V42 V44:V62 V64:V106 V108:V110 V112:V114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lista</vt:lpstr>
      <vt:lpstr>Carátula Anexo 3</vt:lpstr>
      <vt:lpstr>Equipamiento y Habilitación</vt:lpstr>
      <vt:lpstr>Administracion</vt:lpstr>
      <vt:lpstr>Contabilidad</vt:lpstr>
      <vt:lpstr>Agropecuaria</vt:lpstr>
      <vt:lpstr>Elab. Ind. Alimentos</vt:lpstr>
      <vt:lpstr>Gastronomía</vt:lpstr>
      <vt:lpstr>Vestuario</vt:lpstr>
      <vt:lpstr>Construcción</vt:lpstr>
      <vt:lpstr>Instalaciones Sanitarias</vt:lpstr>
      <vt:lpstr>Montaje Industrial</vt:lpstr>
      <vt:lpstr>Refrigeración y Climatización</vt:lpstr>
      <vt:lpstr>Electricidad</vt:lpstr>
      <vt:lpstr>Electrónica</vt:lpstr>
      <vt:lpstr>Dibujo Técnico</vt:lpstr>
      <vt:lpstr>Gráfico</vt:lpstr>
      <vt:lpstr>Servicios de Hotelería</vt:lpstr>
      <vt:lpstr>Servicios de Turismo</vt:lpstr>
      <vt:lpstr>Forestal</vt:lpstr>
      <vt:lpstr>Muebles</vt:lpstr>
      <vt:lpstr>Acuicultura</vt:lpstr>
      <vt:lpstr>Operaciones Portuarias</vt:lpstr>
      <vt:lpstr>Pesquería</vt:lpstr>
      <vt:lpstr>Tripulación de naves merc.</vt:lpstr>
      <vt:lpstr>Construcciones Metálicas</vt:lpstr>
      <vt:lpstr>Mecánica Automotriz</vt:lpstr>
      <vt:lpstr>Mec. Mantenimiento Aeronaves</vt:lpstr>
      <vt:lpstr>Mecánica Industrial</vt:lpstr>
      <vt:lpstr>Asistencia en Geología</vt:lpstr>
      <vt:lpstr>Explotación Minera</vt:lpstr>
      <vt:lpstr>Metalurgia Extractiva</vt:lpstr>
      <vt:lpstr>Química Industrial</vt:lpstr>
      <vt:lpstr>Enfermería</vt:lpstr>
      <vt:lpstr>Atención de Párvulos</vt:lpstr>
      <vt:lpstr>Conectividad y Redes</vt:lpstr>
      <vt:lpstr>Programación</vt:lpstr>
      <vt:lpstr>Telecomunicaciones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Valeria Andrea Urzua Herrera</dc:creator>
  <cp:keywords/>
  <dc:description/>
  <cp:lastModifiedBy>Pabla Javiera Morales Cancino</cp:lastModifiedBy>
  <cp:revision/>
  <dcterms:created xsi:type="dcterms:W3CDTF">2017-11-22T19:26:39Z</dcterms:created>
  <dcterms:modified xsi:type="dcterms:W3CDTF">2023-08-07T14:34:05Z</dcterms:modified>
  <cp:category/>
  <cp:contentStatus/>
</cp:coreProperties>
</file>